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tillneeff/Dropbox/file sharing/MC calculator/"/>
    </mc:Choice>
  </mc:AlternateContent>
  <xr:revisionPtr revIDLastSave="0" documentId="13_ncr:1_{61668F29-C1A5-D546-A6A1-182757B43443}" xr6:coauthVersionLast="47" xr6:coauthVersionMax="47" xr10:uidLastSave="{00000000-0000-0000-0000-000000000000}"/>
  <bookViews>
    <workbookView xWindow="0" yWindow="500" windowWidth="28800" windowHeight="17060" tabRatio="713" activeTab="1" xr2:uid="{00000000-000D-0000-FFFF-FFFF00000000}"/>
  </bookViews>
  <sheets>
    <sheet name="about" sheetId="35" r:id="rId1"/>
    <sheet name="sims" sheetId="34" r:id="rId2"/>
    <sheet name="results" sheetId="36" r:id="rId3"/>
  </sheets>
  <definedNames>
    <definedName name="closedop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34" l="1"/>
  <c r="I27" i="34"/>
  <c r="I26" i="34"/>
  <c r="I25" i="34"/>
  <c r="P24" i="34" a="1"/>
  <c r="P24" i="34" s="1"/>
  <c r="P23" i="34" a="1"/>
  <c r="P23" i="34" s="1"/>
  <c r="P22" i="34" a="1"/>
  <c r="P22" i="34" s="1"/>
  <c r="P21" i="34" a="1"/>
  <c r="P21" i="34" s="1"/>
  <c r="P20" i="34" a="1"/>
  <c r="P20" i="34" s="1"/>
  <c r="P19" i="34" a="1"/>
  <c r="P19" i="34" s="1"/>
  <c r="P18" i="34" a="1"/>
  <c r="P18" i="34" s="1"/>
  <c r="P17" i="34" a="1"/>
  <c r="P17" i="34" s="1"/>
  <c r="P5" i="34" a="1"/>
  <c r="P5" i="34" s="1"/>
  <c r="F5" i="34"/>
  <c r="G2" i="36" l="1"/>
  <c r="F2" i="36"/>
  <c r="E2" i="36"/>
  <c r="N3" i="34"/>
  <c r="M3" i="34"/>
  <c r="L3" i="34"/>
  <c r="M24" i="34"/>
  <c r="M23" i="34"/>
  <c r="M22" i="34"/>
  <c r="M21" i="34"/>
  <c r="M20" i="34"/>
  <c r="M19" i="34"/>
  <c r="M18" i="34"/>
  <c r="M17" i="34"/>
  <c r="P36" i="34" a="1"/>
  <c r="P36" i="34" s="1"/>
  <c r="J36" i="34" s="1"/>
  <c r="P35" i="34" a="1"/>
  <c r="P35" i="34" s="1"/>
  <c r="J35" i="34" s="1"/>
  <c r="P34" i="34" a="1"/>
  <c r="P34" i="34" s="1"/>
  <c r="J34" i="34" s="1"/>
  <c r="P33" i="34" a="1"/>
  <c r="P33" i="34" s="1"/>
  <c r="J33" i="34" s="1"/>
  <c r="P86" i="34" a="1"/>
  <c r="P86" i="34" s="1"/>
  <c r="M86" i="34" s="1"/>
  <c r="P85" i="34" a="1"/>
  <c r="P85" i="34" s="1"/>
  <c r="M85" i="34" s="1"/>
  <c r="P84" i="34" a="1"/>
  <c r="P84" i="34" s="1"/>
  <c r="M84" i="34" s="1"/>
  <c r="P83" i="34" a="1"/>
  <c r="P83" i="34" s="1"/>
  <c r="M83" i="34" s="1"/>
  <c r="P75" i="34" a="1"/>
  <c r="P75" i="34" s="1"/>
  <c r="J75" i="34" s="1"/>
  <c r="P74" i="34" a="1"/>
  <c r="P74" i="34" s="1"/>
  <c r="K74" i="34" s="1"/>
  <c r="P73" i="34" a="1"/>
  <c r="P73" i="34" s="1"/>
  <c r="L73" i="34" s="1"/>
  <c r="P72" i="34" a="1"/>
  <c r="P72" i="34" s="1"/>
  <c r="M72" i="34" s="1"/>
  <c r="P57" i="34" a="1"/>
  <c r="P57" i="34" s="1"/>
  <c r="M57" i="34" s="1"/>
  <c r="P56" i="34" a="1"/>
  <c r="P56" i="34" s="1"/>
  <c r="M56" i="34" s="1"/>
  <c r="P55" i="34" a="1"/>
  <c r="P55" i="34" s="1"/>
  <c r="M55" i="34" s="1"/>
  <c r="H16" i="34"/>
  <c r="H28" i="34" s="1"/>
  <c r="H15" i="34"/>
  <c r="H27" i="34" s="1"/>
  <c r="H14" i="34"/>
  <c r="H26" i="34" s="1"/>
  <c r="H13" i="34"/>
  <c r="H25" i="34" s="1"/>
  <c r="P6" i="34" a="1"/>
  <c r="P6" i="34" s="1"/>
  <c r="M6" i="34" s="1"/>
  <c r="L5" i="34" l="1"/>
  <c r="L83" i="34"/>
  <c r="L85" i="34"/>
  <c r="L84" i="34"/>
  <c r="L86" i="34"/>
  <c r="M75" i="34"/>
  <c r="L72" i="34"/>
  <c r="L74" i="34"/>
  <c r="M73" i="34"/>
  <c r="M74" i="34"/>
  <c r="L75" i="34"/>
  <c r="L56" i="34"/>
  <c r="L55" i="34"/>
  <c r="L57" i="34"/>
  <c r="L17" i="34"/>
  <c r="L19" i="34"/>
  <c r="L21" i="34"/>
  <c r="L23" i="34"/>
  <c r="L33" i="34"/>
  <c r="L35" i="34"/>
  <c r="M33" i="34"/>
  <c r="M35" i="34"/>
  <c r="L18" i="34"/>
  <c r="L20" i="34"/>
  <c r="L22" i="34"/>
  <c r="L24" i="34"/>
  <c r="L34" i="34"/>
  <c r="L36" i="34"/>
  <c r="M34" i="34"/>
  <c r="M36" i="34"/>
  <c r="L6" i="34"/>
  <c r="M5" i="34"/>
  <c r="I13" i="34"/>
  <c r="I14" i="34"/>
  <c r="I15" i="34"/>
  <c r="I16" i="34"/>
  <c r="J72" i="34"/>
  <c r="K75" i="34"/>
  <c r="K72" i="34"/>
  <c r="J73" i="34"/>
  <c r="K73" i="34"/>
  <c r="J74" i="34"/>
  <c r="K36" i="34"/>
  <c r="K35" i="34"/>
  <c r="K34" i="34"/>
  <c r="K33" i="34"/>
  <c r="K6" i="34"/>
  <c r="J6" i="34"/>
  <c r="P9" i="34" a="1"/>
  <c r="P9" i="34" s="1"/>
  <c r="J9" i="34" l="1"/>
  <c r="M9" i="34"/>
  <c r="L9" i="34"/>
  <c r="N72" i="34"/>
  <c r="N75" i="34"/>
  <c r="N73" i="34"/>
  <c r="N74" i="34"/>
  <c r="N35" i="34"/>
  <c r="N36" i="34"/>
  <c r="N34" i="34"/>
  <c r="N33" i="34"/>
  <c r="P13" i="34" a="1"/>
  <c r="P13" i="34" s="1"/>
  <c r="N6" i="34"/>
  <c r="K9" i="34"/>
  <c r="K5" i="34"/>
  <c r="M13" i="34" l="1"/>
  <c r="L13" i="34"/>
  <c r="J13" i="34"/>
  <c r="K13" i="34"/>
  <c r="N9" i="34"/>
  <c r="J5" i="34"/>
  <c r="N5" i="34" s="1"/>
  <c r="N13" i="34" l="1"/>
  <c r="E7" i="34" l="1"/>
  <c r="P12" i="34" a="1"/>
  <c r="P12" i="34" s="1"/>
  <c r="P11" i="34" a="1"/>
  <c r="P11" i="34" s="1"/>
  <c r="P10" i="34" a="1"/>
  <c r="P10" i="34" s="1"/>
  <c r="P16" i="34" l="1" a="1"/>
  <c r="P16" i="34" s="1"/>
  <c r="J16" i="34" s="1"/>
  <c r="M12" i="34"/>
  <c r="L12" i="34"/>
  <c r="P14" i="34" a="1"/>
  <c r="P14" i="34" s="1"/>
  <c r="K14" i="34" s="1"/>
  <c r="M10" i="34"/>
  <c r="L10" i="34"/>
  <c r="P15" i="34" a="1"/>
  <c r="P15" i="34" s="1"/>
  <c r="M11" i="34"/>
  <c r="L11" i="34"/>
  <c r="H38" i="34"/>
  <c r="I38" i="34" s="1"/>
  <c r="H69" i="34"/>
  <c r="I69" i="34" s="1"/>
  <c r="H40" i="34"/>
  <c r="I40" i="34" s="1"/>
  <c r="H70" i="34"/>
  <c r="I70" i="34" s="1"/>
  <c r="H68" i="34"/>
  <c r="I68" i="34" s="1"/>
  <c r="H41" i="34"/>
  <c r="I41" i="34" s="1"/>
  <c r="H39" i="34"/>
  <c r="I39" i="34" s="1"/>
  <c r="H67" i="34"/>
  <c r="I67" i="34" s="1"/>
  <c r="P31" i="34" a="1"/>
  <c r="P31" i="34" s="1"/>
  <c r="J21" i="34"/>
  <c r="K21" i="34"/>
  <c r="J18" i="34"/>
  <c r="K18" i="34"/>
  <c r="J10" i="34"/>
  <c r="K10" i="34"/>
  <c r="J22" i="34"/>
  <c r="K22" i="34"/>
  <c r="P32" i="34" a="1"/>
  <c r="P32" i="34" s="1"/>
  <c r="J17" i="34"/>
  <c r="K17" i="34"/>
  <c r="K19" i="34"/>
  <c r="J19" i="34"/>
  <c r="K11" i="34"/>
  <c r="J11" i="34"/>
  <c r="K23" i="34"/>
  <c r="J23" i="34"/>
  <c r="J20" i="34"/>
  <c r="K20" i="34"/>
  <c r="J12" i="34"/>
  <c r="K12" i="34"/>
  <c r="J24" i="34"/>
  <c r="K24" i="34"/>
  <c r="P30" i="34" a="1"/>
  <c r="P30" i="34" s="1"/>
  <c r="P25" i="34" a="1"/>
  <c r="P25" i="34" s="1"/>
  <c r="K15" i="34" l="1"/>
  <c r="P27" i="34" a="1"/>
  <c r="P27" i="34" s="1"/>
  <c r="P28" i="34" a="1"/>
  <c r="P28" i="34" s="1"/>
  <c r="K16" i="34"/>
  <c r="J14" i="34"/>
  <c r="P26" i="34" a="1"/>
  <c r="P26" i="34" s="1"/>
  <c r="M26" i="34" s="1"/>
  <c r="J15" i="34"/>
  <c r="M30" i="34"/>
  <c r="L30" i="34"/>
  <c r="M14" i="34"/>
  <c r="L14" i="34"/>
  <c r="P67" i="34" a="1"/>
  <c r="P67" i="34" s="1"/>
  <c r="M25" i="34"/>
  <c r="L25" i="34"/>
  <c r="M15" i="34"/>
  <c r="L15" i="34"/>
  <c r="M31" i="34"/>
  <c r="L31" i="34"/>
  <c r="M32" i="34"/>
  <c r="L32" i="34"/>
  <c r="M16" i="34"/>
  <c r="L16" i="34"/>
  <c r="K31" i="34"/>
  <c r="J31" i="34"/>
  <c r="N22" i="34"/>
  <c r="N10" i="34"/>
  <c r="N18" i="34"/>
  <c r="N21" i="34"/>
  <c r="N11" i="34"/>
  <c r="N19" i="34"/>
  <c r="N17" i="34"/>
  <c r="N23" i="34"/>
  <c r="N24" i="34"/>
  <c r="N20" i="34"/>
  <c r="N12" i="34"/>
  <c r="P29" i="34" a="1"/>
  <c r="P29" i="34" s="1"/>
  <c r="J30" i="34"/>
  <c r="K30" i="34"/>
  <c r="J32" i="34"/>
  <c r="K32" i="34"/>
  <c r="K25" i="34"/>
  <c r="J25" i="34"/>
  <c r="L28" i="34" l="1"/>
  <c r="P70" i="34" a="1"/>
  <c r="P70" i="34" s="1"/>
  <c r="P40" i="34" a="1"/>
  <c r="P40" i="34" s="1"/>
  <c r="M27" i="34"/>
  <c r="P69" i="34" a="1"/>
  <c r="P69" i="34" s="1"/>
  <c r="L27" i="34"/>
  <c r="K27" i="34"/>
  <c r="J27" i="34"/>
  <c r="K28" i="34"/>
  <c r="P68" i="34" a="1"/>
  <c r="P68" i="34" s="1"/>
  <c r="J28" i="34"/>
  <c r="M28" i="34"/>
  <c r="P41" i="34" a="1"/>
  <c r="P41" i="34" s="1"/>
  <c r="M67" i="34"/>
  <c r="L67" i="34"/>
  <c r="J67" i="34"/>
  <c r="K67" i="34"/>
  <c r="J26" i="34"/>
  <c r="N14" i="34"/>
  <c r="K26" i="34"/>
  <c r="P39" i="34" a="1"/>
  <c r="P39" i="34" s="1"/>
  <c r="M39" i="34" s="1"/>
  <c r="L26" i="34"/>
  <c r="N26" i="34" s="1"/>
  <c r="N15" i="34"/>
  <c r="N16" i="34"/>
  <c r="P38" i="34" a="1"/>
  <c r="P38" i="34" s="1"/>
  <c r="J38" i="34" s="1"/>
  <c r="M29" i="34"/>
  <c r="L29" i="34"/>
  <c r="N31" i="34"/>
  <c r="N32" i="34"/>
  <c r="J29" i="34"/>
  <c r="K29" i="34"/>
  <c r="N30" i="34"/>
  <c r="N25" i="34"/>
  <c r="P3" i="34" a="1"/>
  <c r="P3" i="34" s="1"/>
  <c r="N27" i="34" l="1"/>
  <c r="M40" i="34"/>
  <c r="L40" i="34"/>
  <c r="J40" i="34"/>
  <c r="K40" i="34"/>
  <c r="M68" i="34"/>
  <c r="K68" i="34"/>
  <c r="J68" i="34"/>
  <c r="M70" i="34"/>
  <c r="L70" i="34"/>
  <c r="K70" i="34"/>
  <c r="J70" i="34"/>
  <c r="K41" i="34"/>
  <c r="J41" i="34"/>
  <c r="K69" i="34"/>
  <c r="M69" i="34"/>
  <c r="J69" i="34"/>
  <c r="L69" i="34"/>
  <c r="N28" i="34"/>
  <c r="L41" i="34"/>
  <c r="M41" i="34"/>
  <c r="L68" i="34"/>
  <c r="N68" i="34" s="1"/>
  <c r="K39" i="34"/>
  <c r="J39" i="34"/>
  <c r="N67" i="34"/>
  <c r="L39" i="34"/>
  <c r="K38" i="34"/>
  <c r="M38" i="34"/>
  <c r="L38" i="34"/>
  <c r="N29" i="34"/>
  <c r="N40" i="34" l="1"/>
  <c r="N69" i="34"/>
  <c r="N70" i="34"/>
  <c r="N41" i="34"/>
  <c r="N39" i="34"/>
  <c r="N38" i="34"/>
  <c r="K84" i="34"/>
  <c r="J84" i="34"/>
  <c r="K85" i="34"/>
  <c r="J85" i="34"/>
  <c r="P77" i="34" a="1"/>
  <c r="P77" i="34" s="1"/>
  <c r="M77" i="34" l="1"/>
  <c r="L77" i="34"/>
  <c r="N85" i="34"/>
  <c r="N84" i="34"/>
  <c r="J86" i="34"/>
  <c r="K86" i="34"/>
  <c r="P88" i="34" a="1"/>
  <c r="P88" i="34" s="1"/>
  <c r="K83" i="34"/>
  <c r="J83" i="34"/>
  <c r="J77" i="34"/>
  <c r="K77" i="34"/>
  <c r="P91" i="34" a="1"/>
  <c r="P91" i="34" s="1"/>
  <c r="H77" i="34"/>
  <c r="I77" i="34" s="1"/>
  <c r="H88" i="34"/>
  <c r="I88" i="34" s="1"/>
  <c r="H80" i="34"/>
  <c r="I80" i="34" s="1"/>
  <c r="H91" i="34"/>
  <c r="I91" i="34" s="1"/>
  <c r="H89" i="34"/>
  <c r="I89" i="34" s="1"/>
  <c r="H78" i="34"/>
  <c r="I78" i="34" s="1"/>
  <c r="H90" i="34"/>
  <c r="I90" i="34" s="1"/>
  <c r="H79" i="34"/>
  <c r="I79" i="34" s="1"/>
  <c r="M88" i="34" l="1"/>
  <c r="L88" i="34"/>
  <c r="M91" i="34"/>
  <c r="L91" i="34"/>
  <c r="I81" i="34"/>
  <c r="I92" i="34"/>
  <c r="N83" i="34"/>
  <c r="N86" i="34"/>
  <c r="N77" i="34"/>
  <c r="K91" i="34"/>
  <c r="J91" i="34"/>
  <c r="J88" i="34"/>
  <c r="K88" i="34"/>
  <c r="H81" i="34"/>
  <c r="P80" i="34" a="1"/>
  <c r="P80" i="34" s="1"/>
  <c r="P89" i="34" a="1"/>
  <c r="P89" i="34" s="1"/>
  <c r="P78" i="34" a="1"/>
  <c r="P78" i="34" s="1"/>
  <c r="P90" i="34" a="1"/>
  <c r="P90" i="34" s="1"/>
  <c r="P79" i="34" a="1"/>
  <c r="P79" i="34" s="1"/>
  <c r="H92" i="34"/>
  <c r="H51" i="34"/>
  <c r="I51" i="34" s="1"/>
  <c r="H49" i="34"/>
  <c r="I49" i="34" s="1"/>
  <c r="M89" i="34" l="1"/>
  <c r="L89" i="34"/>
  <c r="M90" i="34"/>
  <c r="L90" i="34"/>
  <c r="M79" i="34"/>
  <c r="L79" i="34"/>
  <c r="M80" i="34"/>
  <c r="L80" i="34"/>
  <c r="M78" i="34"/>
  <c r="L78" i="34"/>
  <c r="I94" i="34"/>
  <c r="N91" i="34"/>
  <c r="N88" i="34"/>
  <c r="P92" i="34" a="1"/>
  <c r="P92" i="34" s="1"/>
  <c r="K90" i="34"/>
  <c r="J90" i="34"/>
  <c r="K89" i="34"/>
  <c r="J89" i="34"/>
  <c r="P43" i="34" a="1"/>
  <c r="P43" i="34" s="1"/>
  <c r="H48" i="34"/>
  <c r="I48" i="34" s="1"/>
  <c r="P45" i="34" a="1"/>
  <c r="P45" i="34" s="1"/>
  <c r="H50" i="34"/>
  <c r="I50" i="34" s="1"/>
  <c r="K80" i="34"/>
  <c r="J80" i="34"/>
  <c r="K79" i="34"/>
  <c r="J79" i="34"/>
  <c r="K78" i="34"/>
  <c r="J78" i="34"/>
  <c r="P81" i="34" a="1"/>
  <c r="P81" i="34" s="1"/>
  <c r="P44" i="34" a="1"/>
  <c r="P44" i="34" s="1"/>
  <c r="P54" i="34" a="1"/>
  <c r="P54" i="34" s="1"/>
  <c r="P46" i="34" a="1"/>
  <c r="P46" i="34" s="1"/>
  <c r="H94" i="34"/>
  <c r="H62" i="34"/>
  <c r="I62" i="34" s="1"/>
  <c r="H61" i="34"/>
  <c r="I61" i="34" s="1"/>
  <c r="H60" i="34"/>
  <c r="I60" i="34" s="1"/>
  <c r="H59" i="34"/>
  <c r="I59" i="34" s="1"/>
  <c r="M92" i="34" l="1"/>
  <c r="L92" i="34"/>
  <c r="M81" i="34"/>
  <c r="L81" i="34"/>
  <c r="M54" i="34"/>
  <c r="L54" i="34"/>
  <c r="M46" i="34"/>
  <c r="L46" i="34"/>
  <c r="M45" i="34"/>
  <c r="L45" i="34"/>
  <c r="M44" i="34"/>
  <c r="L44" i="34"/>
  <c r="M43" i="34"/>
  <c r="L43" i="34"/>
  <c r="K43" i="34"/>
  <c r="I52" i="34"/>
  <c r="I63" i="34"/>
  <c r="P94" i="34" a="1"/>
  <c r="P94" i="34" s="1"/>
  <c r="N90" i="34"/>
  <c r="N89" i="34"/>
  <c r="N78" i="34"/>
  <c r="N80" i="34"/>
  <c r="N79" i="34"/>
  <c r="K92" i="34"/>
  <c r="J92" i="34"/>
  <c r="J43" i="34"/>
  <c r="H63" i="34"/>
  <c r="H52" i="34"/>
  <c r="J81" i="34"/>
  <c r="K81" i="34"/>
  <c r="K44" i="34"/>
  <c r="J44" i="34"/>
  <c r="K45" i="34"/>
  <c r="J45" i="34"/>
  <c r="P51" i="34" a="1"/>
  <c r="P51" i="34" s="1"/>
  <c r="J46" i="34"/>
  <c r="K46" i="34"/>
  <c r="P49" i="34" a="1"/>
  <c r="P49" i="34" s="1"/>
  <c r="P48" i="34" a="1"/>
  <c r="P48" i="34" s="1"/>
  <c r="P50" i="34" a="1"/>
  <c r="P50" i="34" s="1"/>
  <c r="J94" i="34" l="1"/>
  <c r="C4" i="36" s="1"/>
  <c r="M94" i="34"/>
  <c r="L94" i="34"/>
  <c r="E4" i="36" s="1"/>
  <c r="M49" i="34"/>
  <c r="L49" i="34"/>
  <c r="M48" i="34"/>
  <c r="L48" i="34"/>
  <c r="M50" i="34"/>
  <c r="L50" i="34"/>
  <c r="M51" i="34"/>
  <c r="L51" i="34"/>
  <c r="I65" i="34"/>
  <c r="I96" i="34" s="1"/>
  <c r="K94" i="34"/>
  <c r="D4" i="36" s="1"/>
  <c r="F4" i="36"/>
  <c r="N92" i="34"/>
  <c r="N81" i="34"/>
  <c r="N43" i="34"/>
  <c r="J56" i="34"/>
  <c r="K56" i="34"/>
  <c r="J55" i="34"/>
  <c r="K55" i="34"/>
  <c r="J54" i="34"/>
  <c r="K54" i="34"/>
  <c r="P61" i="34" a="1"/>
  <c r="P61" i="34" s="1"/>
  <c r="P59" i="34" a="1"/>
  <c r="P59" i="34" s="1"/>
  <c r="P60" i="34" a="1"/>
  <c r="P60" i="34" s="1"/>
  <c r="P52" i="34" a="1"/>
  <c r="P52" i="34" s="1"/>
  <c r="N44" i="34"/>
  <c r="K49" i="34"/>
  <c r="J49" i="34"/>
  <c r="K50" i="34"/>
  <c r="J50" i="34"/>
  <c r="J48" i="34"/>
  <c r="K48" i="34"/>
  <c r="K51" i="34"/>
  <c r="J51" i="34"/>
  <c r="N45" i="34"/>
  <c r="N46" i="34"/>
  <c r="H65" i="34"/>
  <c r="H96" i="34" s="1"/>
  <c r="M61" i="34" l="1"/>
  <c r="L61" i="34"/>
  <c r="L60" i="34"/>
  <c r="M60" i="34"/>
  <c r="M59" i="34"/>
  <c r="L59" i="34"/>
  <c r="M52" i="34"/>
  <c r="L52" i="34"/>
  <c r="N94" i="34"/>
  <c r="G4" i="36" s="1"/>
  <c r="J61" i="34"/>
  <c r="K61" i="34"/>
  <c r="J60" i="34"/>
  <c r="K60" i="34"/>
  <c r="J59" i="34"/>
  <c r="K59" i="34"/>
  <c r="N56" i="34"/>
  <c r="N55" i="34"/>
  <c r="N54" i="34"/>
  <c r="N50" i="34"/>
  <c r="J52" i="34"/>
  <c r="K52" i="34"/>
  <c r="N51" i="34"/>
  <c r="N48" i="34"/>
  <c r="N49" i="34"/>
  <c r="N61" i="34" l="1"/>
  <c r="N60" i="34"/>
  <c r="N59" i="34"/>
  <c r="J57" i="34"/>
  <c r="K57" i="34"/>
  <c r="P62" i="34" a="1"/>
  <c r="P62" i="34" s="1"/>
  <c r="N52" i="34"/>
  <c r="L62" i="34" l="1"/>
  <c r="M62" i="34"/>
  <c r="J62" i="34"/>
  <c r="K62" i="34"/>
  <c r="N57" i="34"/>
  <c r="P63" i="34" a="1"/>
  <c r="P63" i="34" s="1"/>
  <c r="M63" i="34" l="1"/>
  <c r="L63" i="34"/>
  <c r="J63" i="34"/>
  <c r="K63" i="34"/>
  <c r="N62" i="34"/>
  <c r="P65" i="34" a="1"/>
  <c r="P65" i="34" s="1"/>
  <c r="P96" i="34" l="1" a="1"/>
  <c r="P96" i="34" s="1"/>
  <c r="M65" i="34"/>
  <c r="F3" i="36" s="1"/>
  <c r="L65" i="34"/>
  <c r="E3" i="36" s="1"/>
  <c r="N63" i="34"/>
  <c r="J65" i="34"/>
  <c r="C3" i="36" s="1"/>
  <c r="K65" i="34"/>
  <c r="D3" i="36" s="1"/>
  <c r="J3" i="36" l="1"/>
  <c r="M96" i="34"/>
  <c r="F5" i="36" s="1"/>
  <c r="L96" i="34"/>
  <c r="E5" i="36" s="1"/>
  <c r="J2" i="36"/>
  <c r="J96" i="34"/>
  <c r="C5" i="36" s="1"/>
  <c r="K96" i="34"/>
  <c r="D5" i="36" s="1"/>
  <c r="N65" i="34"/>
  <c r="G3" i="36" s="1"/>
  <c r="J4" i="36" l="1"/>
  <c r="I7" i="36" s="1" a="1"/>
  <c r="I7" i="36" s="1"/>
  <c r="N96" i="34"/>
  <c r="G5" i="36" s="1"/>
  <c r="J7" i="36" l="1" a="1"/>
  <c r="J7" i="36" s="1"/>
  <c r="K7" i="36" s="1" a="1"/>
  <c r="K7"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tc={044B4632-018A-E543-B56F-412783A973A0}</author>
    <author>tc={7DE31653-40BE-C14F-AD9B-B605C24E71AD}</author>
    <author>tc={D6D2E818-86AA-894D-9482-BD714C9CC86E}</author>
    <author>tc={163F590F-50FA-E544-B3D1-0443D792DCEE}</author>
    <author>tc={C088491E-1451-894F-A2D4-C683CE8451F5}</author>
    <author>tc={BEF84C19-C041-B34E-87CE-AF5BA26340C4}</author>
    <author>tc={7C280929-C2B9-EF4C-B61F-859BCC6CAFA2}</author>
    <author>tc={A53BACCE-814F-A84A-9AE3-240D09577900}</author>
    <author>tc={083F2C96-41B5-1344-8EB8-8049C4654637}</author>
    <author>tc={EE7B8FA3-B9FC-B34C-9372-963F62B6017E}</author>
    <author>tc={446FE413-2E7B-2845-BD63-95403E572DD8}</author>
    <author>tc={EC060EA7-510D-B641-8ABA-CE18EC6095B4}</author>
    <author>tc={92DBCC17-4BA5-B948-B956-A84DCE3816F3}</author>
    <author>tc={45AE4F0D-3911-EA42-9105-2F39A260B36F}</author>
    <author>tc={A68C105F-E9C3-0E42-89E0-691D5C126135}</author>
    <author>tc={8F7783B1-FE60-BA48-AF91-862A516678D6}</author>
    <author>tc={276B4056-D5C2-024A-AB75-8BA092B40B07}</author>
    <author>tc={73B4FE66-7905-2147-9622-336F982E9EBD}</author>
    <author>tc={AE6A14B3-6447-2342-B2AD-AD2EFCFB29D7}</author>
  </authors>
  <commentList>
    <comment ref="B2" authorId="0" shapeId="0" xr:uid="{044B4632-018A-E543-B56F-412783A973A0}">
      <text>
        <t>[Threaded comment]
Your version of Excel allows you to read this threaded comment; however, any edits to it will get removed if the file is opened in a newer version of Excel. Learn more: https://go.microsoft.com/fwlink/?linkid=870924
Comment:
    This example only shows simulation at the level of strata. Sometimes it may be necessary to also simulate parameters at the level of plots.</t>
      </text>
    </comment>
    <comment ref="P2" authorId="1" shapeId="0" xr:uid="{7DE31653-40BE-C14F-AD9B-B605C24E71AD}">
      <text>
        <t>[Threaded comment]
Your version of Excel allows you to read this threaded comment; however, any edits to it will get removed if the file is opened in a newer version of Excel. Learn more: https://go.microsoft.com/fwlink/?linkid=870924
Comment:
    Changing this cell, the number of iterations can be modified. Around 10,000 runs will often give good results.</t>
      </text>
    </comment>
    <comment ref="N3" authorId="2" shapeId="0" xr:uid="{D6D2E818-86AA-894D-9482-BD714C9CC86E}">
      <text>
        <t>[Threaded comment]
Your version of Excel allows you to read this threaded comment; however, any edits to it will get removed if the file is opened in a newer version of Excel. Learn more: https://go.microsoft.com/fwlink/?linkid=870924
Comment:
    This example is set up to calculate a two-sided 90% confidence interval, but in some contexts a 95% confidence interval is used.</t>
      </text>
    </comment>
    <comment ref="E5" authorId="3" shapeId="0" xr:uid="{163F590F-50FA-E544-B3D1-0443D792DCEE}">
      <text>
        <t>[Threaded comment]
Your version of Excel allows you to read this threaded comment; however, any edits to it will get removed if the file is opened in a newer version of Excel. Learn more: https://go.microsoft.com/fwlink/?linkid=870924
Comment:
    The green-shaded cells are where inputs are made on biomass measurements and activity data</t>
      </text>
    </comment>
    <comment ref="J5" authorId="4" shapeId="0" xr:uid="{C088491E-1451-894F-A2D4-C683CE8451F5}">
      <text>
        <t>[Threaded comment]
Your version of Excel allows you to read this threaded comment; however, any edits to it will get removed if the file is opened in a newer version of Excel. Learn more: https://go.microsoft.com/fwlink/?linkid=870924
Comment:
    The yellow-shaded cells are the outputs from simulations.</t>
      </text>
    </comment>
    <comment ref="P5" authorId="5" shapeId="0" xr:uid="{BEF84C19-C041-B34E-87CE-AF5BA26340C4}">
      <text>
        <t>[Threaded comment]
Your version of Excel allows you to read this threaded comment; however, any edits to it will get removed if the file is opened in a newer version of Excel. Learn more: https://go.microsoft.com/fwlink/?linkid=870924
Comment:
    This is an example of simulating a non-normal variable, in this case the uniform distribution.</t>
      </text>
    </comment>
    <comment ref="B6" authorId="6" shapeId="0" xr:uid="{7C280929-C2B9-EF4C-B61F-859BCC6CAFA2}">
      <text>
        <t>[Threaded comment]
Your version of Excel allows you to read this threaded comment; however, any edits to it will get removed if the file is opened in a newer version of Excel. Learn more: https://go.microsoft.com/fwlink/?linkid=870924
Comment:
    Often, root-to-shoot ratios will be broken out by strata. Often, allometric equations may be used instead of root-to-shoot ratios, where uncertainties are more difficult to analyse.</t>
      </text>
    </comment>
    <comment ref="P6" authorId="7" shapeId="0" xr:uid="{A53BACCE-814F-A84A-9AE3-240D09577900}">
      <text>
        <t>[Threaded comment]
Your version of Excel allows you to read this threaded comment; however, any edits to it will get removed if the file is opened in a newer version of Excel. Learn more: https://go.microsoft.com/fwlink/?linkid=870924
Comment:
    The normal distribution is used for most variables to be simulated. But often different distributions may be more appropriate. These can easily be implemented by using the corresponding excel functions.</t>
      </text>
    </comment>
    <comment ref="B9" authorId="8" shapeId="0" xr:uid="{083F2C96-41B5-1344-8EB8-8049C4654637}">
      <text>
        <t>[Threaded comment]
Your version of Excel allows you to read this threaded comment; however, any edits to it will get removed if the file is opened in a newer version of Excel. Learn more: https://go.microsoft.com/fwlink/?linkid=870924
Comment:
    The four most commonly used carbon pools are included here, other pools could be added.</t>
      </text>
    </comment>
    <comment ref="C9" authorId="9" shapeId="0" xr:uid="{EE7B8FA3-B9FC-B34C-9372-963F62B6017E}">
      <text>
        <t>[Threaded comment]
Your version of Excel allows you to read this threaded comment; however, any edits to it will get removed if the file is opened in a newer version of Excel. Learn more: https://go.microsoft.com/fwlink/?linkid=870924
Comment:
    There could be different numbers of strata.</t>
      </text>
    </comment>
    <comment ref="F9" authorId="10" shapeId="0" xr:uid="{446FE413-2E7B-2845-BD63-95403E572DD8}">
      <text>
        <t>[Threaded comment]
Your version of Excel allows you to read this threaded comment; however, any edits to it will get removed if the file is opened in a newer version of Excel. Learn more: https://go.microsoft.com/fwlink/?linkid=870924
Comment:
    In some cases only sampling errors will be considered, which is what is done here. In other cases, other sources of uncertainty will also need to be considered (e.g., the uncertainty related to the allometric equation).</t>
      </text>
    </comment>
    <comment ref="B13" authorId="11" shapeId="0" xr:uid="{EC060EA7-510D-B641-8ABA-CE18EC6095B4}">
      <text>
        <t>[Threaded comment]
Your version of Excel allows you to read this threaded comment; however, any edits to it will get removed if the file is opened in a newer version of Excel. Learn more: https://go.microsoft.com/fwlink/?linkid=870924
Comment:
    Where below-ground biomass is calculated at the level of sample plots, rather than at the level of strata, the sampling error would also need to be considered.</t>
      </text>
    </comment>
    <comment ref="H13" authorId="12" shapeId="0" xr:uid="{92DBCC17-4BA5-B948-B956-A84DCE3816F3}">
      <text>
        <t>[Threaded comment]
Your version of Excel allows you to read this threaded comment; however, any edits to it will get removed if the file is opened in a newer version of Excel. Learn more: https://go.microsoft.com/fwlink/?linkid=870924
Comment:
    The blue-shaded cells are calculated. For error propagation, all covariances are neglected, often leading to different results from the simulations.</t>
      </text>
    </comment>
    <comment ref="P17" authorId="13" shapeId="0" xr:uid="{45AE4F0D-3911-EA42-9105-2F39A260B36F}">
      <text>
        <t>[Threaded comment]
Your version of Excel allows you to read this threaded comment; however, any edits to it will get removed if the file is opened in a newer version of Excel. Learn more: https://go.microsoft.com/fwlink/?linkid=870924
Comment:
    This is an example of simulating a non-normal variable, in this case the truncated normal distribution. Fitting such a distribution to observed data is a complex exercise in itself that is not covered in this example.</t>
      </text>
    </comment>
    <comment ref="B29" authorId="14" shapeId="0" xr:uid="{A68C105F-E9C3-0E42-89E0-691D5C126135}">
      <text>
        <t>[Threaded comment]
Your version of Excel allows you to read this threaded comment; however, any edits to it will get removed if the file is opened in a newer version of Excel. Learn more: https://go.microsoft.com/fwlink/?linkid=870924
Comment:
    Post-deforestation land-use is often separated between different land-use categories, e.g., forest-&gt;cropland, forest-&gt;grassland, etc. Moreover, it may also be broken out by pools.</t>
      </text>
    </comment>
    <comment ref="B33" authorId="15" shapeId="0" xr:uid="{8F7783B1-FE60-BA48-AF91-862A516678D6}">
      <text>
        <t>[Threaded comment]
Your version of Excel allows you to read this threaded comment; however, any edits to it will get removed if the file is opened in a newer version of Excel. Learn more: https://go.microsoft.com/fwlink/?linkid=870924
Comment:
    Establishing a fraction of biomass lost during forest degradation is one (crude) way of quantifying forest degradation emission factors. Several other and possible more accurate ways to do this have been used by countries.</t>
      </text>
    </comment>
    <comment ref="P33" authorId="16" shapeId="0" xr:uid="{276B4056-D5C2-024A-AB75-8BA092B40B07}">
      <text>
        <t>[Threaded comment]
Your version of Excel allows you to read this threaded comment; however, any edits to it will get removed if the file is opened in a newer version of Excel. Learn more: https://go.microsoft.com/fwlink/?linkid=870924
Comment:
    This is an example of simulating a non-normal variable, in this case the beta distribution. Fitting such a distribution to observed data is a complex exercise in itself that is not covered in this example.</t>
      </text>
    </comment>
    <comment ref="B38" authorId="17" shapeId="0" xr:uid="{73B4FE66-7905-2147-9622-336F982E9EBD}">
      <text>
        <t>[Threaded comment]
Your version of Excel allows you to read this threaded comment; however, any edits to it will get removed if the file is opened in a newer version of Excel. Learn more: https://go.microsoft.com/fwlink/?linkid=870924
Comment:
    The EF are fixed between the reference period and the results period, they could also vary.</t>
      </text>
    </comment>
    <comment ref="C43" authorId="18" shapeId="0" xr:uid="{AE6A14B3-6447-2342-B2AD-AD2EFCFB29D7}">
      <text>
        <t>[Threaded comment]
Your version of Excel allows you to read this threaded comment; however, any edits to it will get removed if the file is opened in a newer version of Excel. Learn more: https://go.microsoft.com/fwlink/?linkid=870924
Comment:
    In this example, the strata for EF match the strata for AD, that is often not the case.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<sst xmlns="http://schemas.openxmlformats.org/spreadsheetml/2006/main" count="315" uniqueCount="68">
  <si>
    <t>mean</t>
  </si>
  <si>
    <t>Emission reductions deforestation</t>
  </si>
  <si>
    <t>min</t>
  </si>
  <si>
    <t>max</t>
  </si>
  <si>
    <t>width of bins</t>
  </si>
  <si>
    <t>bins - lower</t>
  </si>
  <si>
    <t>bins - upper</t>
  </si>
  <si>
    <t>ER deforestation and forest degradation</t>
  </si>
  <si>
    <t>Ratio of molecular weights</t>
  </si>
  <si>
    <t>EF deforestation</t>
  </si>
  <si>
    <t>fixed</t>
  </si>
  <si>
    <t>EF forest degradation</t>
  </si>
  <si>
    <t>General factors</t>
  </si>
  <si>
    <t>Carbon fraction</t>
  </si>
  <si>
    <t>Stratum 1</t>
  </si>
  <si>
    <t>Stratum 2</t>
  </si>
  <si>
    <t>Stratum 3</t>
  </si>
  <si>
    <t>Stratum 4</t>
  </si>
  <si>
    <t>t d.m. /ha</t>
  </si>
  <si>
    <t>Forest - all pools</t>
  </si>
  <si>
    <t>Post deforestation land use - all pools</t>
  </si>
  <si>
    <t>Forest - litter</t>
  </si>
  <si>
    <t>Forest - deadwood</t>
  </si>
  <si>
    <t>Forest - below-ground biomass</t>
  </si>
  <si>
    <t>Forest - above-ground biomass</t>
  </si>
  <si>
    <t>Root-to-shoot ratio</t>
  </si>
  <si>
    <t>ha /yr</t>
  </si>
  <si>
    <t>Emissions deforestation - reference period</t>
  </si>
  <si>
    <t>Activity data deforestation - reference period</t>
  </si>
  <si>
    <t>Activity data deforestation - results period</t>
  </si>
  <si>
    <t>Emissions deforestation - results period</t>
  </si>
  <si>
    <t>Output from simulations</t>
  </si>
  <si>
    <t>All strata</t>
  </si>
  <si>
    <t>dimensionless</t>
  </si>
  <si>
    <t>tC /t d.m.</t>
  </si>
  <si>
    <t>tCO2 /tC</t>
  </si>
  <si>
    <t>tCO2e /ha</t>
  </si>
  <si>
    <t>Biomass</t>
  </si>
  <si>
    <t>Biomass reduction by forest degradation</t>
  </si>
  <si>
    <t>AD deforestation</t>
  </si>
  <si>
    <t>Emissions deforestation</t>
  </si>
  <si>
    <t>tCO2e /yr</t>
  </si>
  <si>
    <t>Emission factors deforestation</t>
  </si>
  <si>
    <t>ER deforestation</t>
  </si>
  <si>
    <t>AD forest degradation</t>
  </si>
  <si>
    <t>Activity data forest degradation - reference period</t>
  </si>
  <si>
    <t>Emissions forest degradation - reference period</t>
  </si>
  <si>
    <t>Emissions forest degradation</t>
  </si>
  <si>
    <t>Activity data forest degradation - results period</t>
  </si>
  <si>
    <t>Emissions forest degradation - results period</t>
  </si>
  <si>
    <t>Emission reductions deforestation and forest degradation</t>
  </si>
  <si>
    <t>ER forest degradation</t>
  </si>
  <si>
    <t>Emission reductions forest degradation</t>
  </si>
  <si>
    <t>Strata</t>
  </si>
  <si>
    <t>Units</t>
  </si>
  <si>
    <t>Parameters for estimating ER</t>
  </si>
  <si>
    <t>Emission factors forest degradation</t>
  </si>
  <si>
    <t># of runs n =</t>
  </si>
  <si>
    <t>Error propagation</t>
  </si>
  <si>
    <t>Input for simulations</t>
  </si>
  <si>
    <t>distribution</t>
  </si>
  <si>
    <t>normal</t>
  </si>
  <si>
    <t>trunc normal</t>
  </si>
  <si>
    <t>beta</t>
  </si>
  <si>
    <t>std error</t>
  </si>
  <si>
    <t>Conf. level</t>
  </si>
  <si>
    <t>uniform</t>
  </si>
  <si>
    <t>standard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</si>
</sst>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_-* #,##0_-;\-* #,##0_-;_-* &quot;-&quot;??_-;_-@_-"/>
    <numFmt numFmtId="167" formatCode="0.000"/>
    <numFmt numFmtId="168" formatCode="0.0%"/>
    <numFmt numFmtId="169" formatCode="_(* #,##0.0_);_(* \(#,##0.0\);_(* &quot;-&quot;??_);_(@_)"/>
    <numFmt numFmtId="170" formatCode="_(* #,##0.000_);_(* \(#,##0.000\);_(* &quot;-&quot;??_);_(@_)"/>
  </numFmts>
  <fonts count="6" x14ac:knownFonts="1">
    <font>
      <sz val="10"/>
      <name val="Arial"/>
      <charset val="1"/>
    </font>
    <font>
      <sz val="11"/>
      <color theme="1"/>
      <name val="Calibri"/>
      <family val="2"/>
      <scheme val="minor"/>
    </font>
    <font>
      <sz val="11"/>
      <color theme="1"/>
      <name val="Calibri"/>
      <family val="2"/>
      <scheme val="minor"/>
    </font>
    <font>
      <sz val="10"/>
      <name val="Arial"/>
      <family val="2"/>
    </font>
    <font>
      <b/>
      <sz val="10"/>
      <name val="Arial"/>
      <family val="2"/>
    </font>
    <font>
      <sz val="10"/>
      <color rgb="FF000000"/>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0" fontId="1" fillId="0" borderId="0"/>
  </cellStyleXfs>
  <cellXfs count="56">
    <xf numFmtId="0" fontId="0" fillId="0" borderId="0" xfId="0"/>
    <xf numFmtId="0" fontId="3" fillId="0" borderId="0" xfId="0" applyFont="1" applyBorder="1"/>
    <xf numFmtId="0" fontId="5" fillId="0" borderId="0" xfId="3" applyFont="1" applyBorder="1" applyAlignment="1"/>
    <xf numFmtId="164" fontId="3" fillId="0" borderId="0" xfId="1" applyNumberFormat="1" applyFont="1" applyBorder="1"/>
    <xf numFmtId="0" fontId="3" fillId="0" borderId="0" xfId="1" applyNumberFormat="1" applyFont="1" applyBorder="1"/>
    <xf numFmtId="3" fontId="3" fillId="0" borderId="0" xfId="1" applyNumberFormat="1" applyFont="1" applyBorder="1"/>
    <xf numFmtId="0" fontId="4" fillId="0" borderId="0" xfId="0" applyFont="1" applyBorder="1"/>
    <xf numFmtId="0" fontId="3" fillId="0" borderId="0" xfId="0" applyNumberFormat="1" applyFont="1" applyBorder="1"/>
    <xf numFmtId="167" fontId="3" fillId="0" borderId="0" xfId="0" applyNumberFormat="1" applyFont="1" applyBorder="1"/>
    <xf numFmtId="3" fontId="3" fillId="0" borderId="0" xfId="0" applyNumberFormat="1" applyFont="1" applyBorder="1"/>
    <xf numFmtId="0" fontId="5" fillId="0" borderId="0" xfId="3" applyNumberFormat="1" applyFont="1" applyBorder="1"/>
    <xf numFmtId="43" fontId="4" fillId="0" borderId="0" xfId="0" applyNumberFormat="1" applyFont="1" applyBorder="1"/>
    <xf numFmtId="165" fontId="3" fillId="0" borderId="0" xfId="0" applyNumberFormat="1" applyFont="1" applyBorder="1"/>
    <xf numFmtId="0" fontId="4" fillId="0" borderId="0" xfId="0" applyNumberFormat="1" applyFont="1" applyBorder="1"/>
    <xf numFmtId="164" fontId="4" fillId="2" borderId="0" xfId="1" applyNumberFormat="1" applyFont="1" applyFill="1" applyBorder="1"/>
    <xf numFmtId="168" fontId="3" fillId="3" borderId="0" xfId="2" applyNumberFormat="1" applyFont="1" applyFill="1" applyBorder="1"/>
    <xf numFmtId="0" fontId="4" fillId="4" borderId="0" xfId="0" applyFont="1" applyFill="1" applyBorder="1"/>
    <xf numFmtId="0" fontId="3" fillId="4" borderId="0" xfId="0" applyFont="1" applyFill="1" applyBorder="1"/>
    <xf numFmtId="3" fontId="3" fillId="4" borderId="0" xfId="1" applyNumberFormat="1" applyFont="1" applyFill="1" applyBorder="1"/>
    <xf numFmtId="0" fontId="5" fillId="4" borderId="0" xfId="3" applyFont="1" applyFill="1" applyBorder="1" applyAlignment="1"/>
    <xf numFmtId="0" fontId="5" fillId="4" borderId="0" xfId="3" applyNumberFormat="1" applyFont="1" applyFill="1" applyBorder="1"/>
    <xf numFmtId="169" fontId="3" fillId="2" borderId="0" xfId="1" applyNumberFormat="1" applyFont="1" applyFill="1" applyBorder="1"/>
    <xf numFmtId="169" fontId="3" fillId="3" borderId="0" xfId="1" applyNumberFormat="1" applyFont="1" applyFill="1" applyBorder="1"/>
    <xf numFmtId="169" fontId="3" fillId="4" borderId="0" xfId="1" applyNumberFormat="1" applyFont="1" applyFill="1" applyBorder="1"/>
    <xf numFmtId="169" fontId="5" fillId="4" borderId="0" xfId="1" applyNumberFormat="1" applyFont="1" applyFill="1" applyBorder="1"/>
    <xf numFmtId="0" fontId="4" fillId="5" borderId="0" xfId="0" applyFont="1" applyFill="1" applyBorder="1"/>
    <xf numFmtId="3" fontId="4" fillId="5" borderId="0" xfId="1" applyNumberFormat="1" applyFont="1" applyFill="1" applyBorder="1"/>
    <xf numFmtId="43" fontId="3" fillId="2" borderId="0" xfId="1" applyNumberFormat="1" applyFont="1" applyFill="1" applyBorder="1"/>
    <xf numFmtId="164" fontId="3" fillId="3" borderId="0" xfId="1" applyNumberFormat="1" applyFont="1" applyFill="1" applyBorder="1"/>
    <xf numFmtId="43" fontId="3" fillId="3" borderId="0" xfId="1" applyNumberFormat="1" applyFont="1" applyFill="1" applyBorder="1"/>
    <xf numFmtId="169" fontId="3" fillId="6" borderId="0" xfId="1" applyNumberFormat="1" applyFont="1" applyFill="1" applyBorder="1"/>
    <xf numFmtId="164" fontId="3" fillId="6" borderId="0" xfId="1" applyNumberFormat="1" applyFont="1" applyFill="1" applyBorder="1"/>
    <xf numFmtId="43" fontId="3" fillId="0" borderId="0" xfId="1" applyNumberFormat="1" applyFont="1" applyFill="1" applyBorder="1"/>
    <xf numFmtId="169" fontId="3" fillId="0" borderId="0" xfId="1" applyNumberFormat="1" applyFont="1" applyFill="1" applyBorder="1"/>
    <xf numFmtId="164" fontId="4" fillId="3" borderId="0" xfId="1" applyNumberFormat="1" applyFont="1" applyFill="1" applyBorder="1"/>
    <xf numFmtId="168" fontId="4" fillId="3" borderId="0" xfId="2" applyNumberFormat="1" applyFont="1" applyFill="1" applyBorder="1"/>
    <xf numFmtId="0" fontId="3" fillId="0" borderId="0" xfId="0" applyFont="1"/>
    <xf numFmtId="166" fontId="3" fillId="0" borderId="0" xfId="1" applyNumberFormat="1" applyFont="1" applyBorder="1"/>
    <xf numFmtId="0" fontId="3" fillId="0" borderId="0" xfId="2" applyNumberFormat="1" applyFont="1" applyBorder="1"/>
    <xf numFmtId="0" fontId="3" fillId="0" borderId="0" xfId="1" applyNumberFormat="1" applyFont="1" applyBorder="1" applyAlignment="1">
      <alignment wrapText="1"/>
    </xf>
    <xf numFmtId="0" fontId="3" fillId="0" borderId="0" xfId="1" applyNumberFormat="1" applyFont="1" applyBorder="1" applyAlignment="1"/>
    <xf numFmtId="0" fontId="3" fillId="0" borderId="0" xfId="0" applyNumberFormat="1" applyFont="1"/>
    <xf numFmtId="0" fontId="3" fillId="0" borderId="0" xfId="2" applyNumberFormat="1" applyFont="1" applyBorder="1" applyAlignment="1">
      <alignment wrapText="1"/>
    </xf>
    <xf numFmtId="164" fontId="3" fillId="0" borderId="0" xfId="1" applyNumberFormat="1" applyFont="1" applyBorder="1" applyAlignment="1">
      <alignment wrapText="1"/>
    </xf>
    <xf numFmtId="0" fontId="3" fillId="0" borderId="1" xfId="1" applyNumberFormat="1" applyFont="1" applyBorder="1"/>
    <xf numFmtId="0" fontId="3" fillId="0" borderId="2" xfId="2" applyNumberFormat="1" applyFont="1" applyBorder="1" applyAlignment="1">
      <alignment wrapText="1"/>
    </xf>
    <xf numFmtId="0" fontId="3" fillId="0" borderId="2" xfId="0" applyNumberFormat="1" applyFont="1" applyBorder="1"/>
    <xf numFmtId="0" fontId="3" fillId="0" borderId="3" xfId="0" applyNumberFormat="1" applyFont="1" applyBorder="1"/>
    <xf numFmtId="0" fontId="3" fillId="0" borderId="4" xfId="2" applyNumberFormat="1" applyFont="1" applyBorder="1" applyAlignment="1">
      <alignment wrapText="1"/>
    </xf>
    <xf numFmtId="10" fontId="3" fillId="0" borderId="5" xfId="2" applyNumberFormat="1" applyFont="1" applyBorder="1" applyAlignment="1">
      <alignment wrapText="1"/>
    </xf>
    <xf numFmtId="0" fontId="3" fillId="0" borderId="6" xfId="0" applyNumberFormat="1" applyFont="1" applyBorder="1"/>
    <xf numFmtId="164" fontId="3" fillId="0" borderId="7" xfId="1" applyNumberFormat="1" applyFont="1" applyBorder="1" applyAlignment="1">
      <alignment wrapText="1"/>
    </xf>
    <xf numFmtId="10" fontId="3" fillId="0" borderId="8" xfId="2" applyNumberFormat="1" applyFont="1" applyBorder="1" applyAlignment="1">
      <alignment wrapText="1"/>
    </xf>
    <xf numFmtId="170" fontId="3" fillId="0" borderId="0" xfId="1" applyNumberFormat="1" applyFont="1" applyFill="1" applyBorder="1"/>
    <xf numFmtId="9" fontId="4" fillId="5" borderId="0" xfId="2" applyFont="1" applyFill="1" applyBorder="1"/>
    <xf numFmtId="9" fontId="4" fillId="2" borderId="0" xfId="2" applyFont="1" applyFill="1" applyBorder="1"/>
  </cellXfs>
  <cellStyles count="5">
    <cellStyle name="Comma" xfId="1" builtinId="3"/>
    <cellStyle name="Normal" xfId="0" builtinId="0"/>
    <cellStyle name="Normal 2" xfId="3" xr:uid="{00000000-0005-0000-0000-000002000000}"/>
    <cellStyle name="Normal 3" xfId="4" xr:uid="{00000000-0005-0000-0000-00000300000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Histogram of the ER estimate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507539498739128E-2"/>
          <c:y val="0.16041268278965129"/>
          <c:w val="0.85833338479748855"/>
          <c:h val="0.65017234981108651"/>
        </c:manualLayout>
      </c:layout>
      <c:lineChart>
        <c:grouping val="standard"/>
        <c:varyColors val="0"/>
        <c:ser>
          <c:idx val="2"/>
          <c:order val="0"/>
          <c:tx>
            <c:strRef>
              <c:f>results!$K$6</c:f>
              <c:strCache>
                <c:ptCount val="1"/>
                <c:pt idx="0">
                  <c:v>ER deforestation and forest degradation</c:v>
                </c:pt>
              </c:strCache>
            </c:strRef>
          </c:tx>
          <c:spPr>
            <a:ln w="28575" cap="rnd">
              <a:solidFill>
                <a:schemeClr val="accent3"/>
              </a:solidFill>
              <a:round/>
            </a:ln>
            <a:effectLst/>
          </c:spPr>
          <c:marker>
            <c:symbol val="none"/>
          </c:marker>
          <c:cat>
            <c:numRef>
              <c:f>results!$I$7:$I$56</c:f>
              <c:numCache>
                <c:formatCode>_-* #,##0_-;\-* #,##0_-;_-* "-"??_-;_-@_-</c:formatCode>
                <c:ptCount val="50"/>
                <c:pt idx="0">
                  <c:v>300000</c:v>
                </c:pt>
                <c:pt idx="1">
                  <c:v>330000</c:v>
                </c:pt>
                <c:pt idx="2">
                  <c:v>360000</c:v>
                </c:pt>
                <c:pt idx="3">
                  <c:v>390000</c:v>
                </c:pt>
                <c:pt idx="4">
                  <c:v>420000</c:v>
                </c:pt>
                <c:pt idx="5">
                  <c:v>450000</c:v>
                </c:pt>
                <c:pt idx="6">
                  <c:v>480000</c:v>
                </c:pt>
                <c:pt idx="7">
                  <c:v>510000</c:v>
                </c:pt>
                <c:pt idx="8">
                  <c:v>540000</c:v>
                </c:pt>
                <c:pt idx="9">
                  <c:v>570000</c:v>
                </c:pt>
                <c:pt idx="10">
                  <c:v>600000</c:v>
                </c:pt>
                <c:pt idx="11">
                  <c:v>630000</c:v>
                </c:pt>
                <c:pt idx="12">
                  <c:v>660000</c:v>
                </c:pt>
                <c:pt idx="13">
                  <c:v>690000</c:v>
                </c:pt>
                <c:pt idx="14">
                  <c:v>720000</c:v>
                </c:pt>
                <c:pt idx="15">
                  <c:v>750000</c:v>
                </c:pt>
                <c:pt idx="16">
                  <c:v>780000</c:v>
                </c:pt>
                <c:pt idx="17">
                  <c:v>810000</c:v>
                </c:pt>
                <c:pt idx="18">
                  <c:v>840000</c:v>
                </c:pt>
                <c:pt idx="19">
                  <c:v>870000</c:v>
                </c:pt>
                <c:pt idx="20">
                  <c:v>900000</c:v>
                </c:pt>
                <c:pt idx="21">
                  <c:v>930000</c:v>
                </c:pt>
                <c:pt idx="22">
                  <c:v>960000</c:v>
                </c:pt>
                <c:pt idx="23">
                  <c:v>990000</c:v>
                </c:pt>
                <c:pt idx="24">
                  <c:v>1020000</c:v>
                </c:pt>
                <c:pt idx="25">
                  <c:v>1050000</c:v>
                </c:pt>
                <c:pt idx="26">
                  <c:v>1080000</c:v>
                </c:pt>
                <c:pt idx="27">
                  <c:v>1110000</c:v>
                </c:pt>
                <c:pt idx="28">
                  <c:v>1140000</c:v>
                </c:pt>
                <c:pt idx="29">
                  <c:v>1170000</c:v>
                </c:pt>
                <c:pt idx="30">
                  <c:v>1200000</c:v>
                </c:pt>
                <c:pt idx="31">
                  <c:v>1230000</c:v>
                </c:pt>
                <c:pt idx="32">
                  <c:v>1260000</c:v>
                </c:pt>
                <c:pt idx="33">
                  <c:v>1290000</c:v>
                </c:pt>
                <c:pt idx="34">
                  <c:v>1320000</c:v>
                </c:pt>
                <c:pt idx="35">
                  <c:v>1350000</c:v>
                </c:pt>
                <c:pt idx="36">
                  <c:v>1380000</c:v>
                </c:pt>
                <c:pt idx="37">
                  <c:v>1410000</c:v>
                </c:pt>
                <c:pt idx="38">
                  <c:v>1440000</c:v>
                </c:pt>
                <c:pt idx="39">
                  <c:v>1470000</c:v>
                </c:pt>
                <c:pt idx="40">
                  <c:v>1500000</c:v>
                </c:pt>
                <c:pt idx="41">
                  <c:v>1530000</c:v>
                </c:pt>
                <c:pt idx="42">
                  <c:v>1560000</c:v>
                </c:pt>
                <c:pt idx="43">
                  <c:v>1590000</c:v>
                </c:pt>
                <c:pt idx="44">
                  <c:v>1620000</c:v>
                </c:pt>
                <c:pt idx="45">
                  <c:v>1650000</c:v>
                </c:pt>
                <c:pt idx="46">
                  <c:v>1680000</c:v>
                </c:pt>
                <c:pt idx="47">
                  <c:v>1710000</c:v>
                </c:pt>
                <c:pt idx="48">
                  <c:v>1740000</c:v>
                </c:pt>
                <c:pt idx="49">
                  <c:v>1770000</c:v>
                </c:pt>
              </c:numCache>
            </c:numRef>
          </c:cat>
          <c:val>
            <c:numRef>
              <c:f>results!$K$7:$K$56</c:f>
              <c:numCache>
                <c:formatCode>General</c:formatCode>
                <c:ptCount val="50"/>
                <c:pt idx="0">
                  <c:v>1</c:v>
                </c:pt>
                <c:pt idx="1">
                  <c:v>2</c:v>
                </c:pt>
                <c:pt idx="2">
                  <c:v>0</c:v>
                </c:pt>
                <c:pt idx="3">
                  <c:v>1</c:v>
                </c:pt>
                <c:pt idx="4">
                  <c:v>3</c:v>
                </c:pt>
                <c:pt idx="5">
                  <c:v>2</c:v>
                </c:pt>
                <c:pt idx="6">
                  <c:v>3</c:v>
                </c:pt>
                <c:pt idx="7">
                  <c:v>4</c:v>
                </c:pt>
                <c:pt idx="8">
                  <c:v>2</c:v>
                </c:pt>
                <c:pt idx="9">
                  <c:v>1</c:v>
                </c:pt>
                <c:pt idx="10">
                  <c:v>2</c:v>
                </c:pt>
                <c:pt idx="11">
                  <c:v>6</c:v>
                </c:pt>
                <c:pt idx="12">
                  <c:v>2</c:v>
                </c:pt>
                <c:pt idx="13">
                  <c:v>4</c:v>
                </c:pt>
                <c:pt idx="14">
                  <c:v>3</c:v>
                </c:pt>
                <c:pt idx="15">
                  <c:v>4</c:v>
                </c:pt>
                <c:pt idx="16">
                  <c:v>9</c:v>
                </c:pt>
                <c:pt idx="17">
                  <c:v>4</c:v>
                </c:pt>
                <c:pt idx="18">
                  <c:v>7</c:v>
                </c:pt>
                <c:pt idx="19">
                  <c:v>10</c:v>
                </c:pt>
                <c:pt idx="20">
                  <c:v>2</c:v>
                </c:pt>
                <c:pt idx="21">
                  <c:v>5</c:v>
                </c:pt>
                <c:pt idx="22">
                  <c:v>1</c:v>
                </c:pt>
                <c:pt idx="23">
                  <c:v>3</c:v>
                </c:pt>
                <c:pt idx="24">
                  <c:v>1</c:v>
                </c:pt>
                <c:pt idx="25">
                  <c:v>2</c:v>
                </c:pt>
                <c:pt idx="26">
                  <c:v>2</c:v>
                </c:pt>
                <c:pt idx="27">
                  <c:v>2</c:v>
                </c:pt>
                <c:pt idx="28">
                  <c:v>5</c:v>
                </c:pt>
                <c:pt idx="29">
                  <c:v>2</c:v>
                </c:pt>
                <c:pt idx="30">
                  <c:v>0</c:v>
                </c:pt>
                <c:pt idx="31">
                  <c:v>0</c:v>
                </c:pt>
                <c:pt idx="32">
                  <c:v>1</c:v>
                </c:pt>
                <c:pt idx="33">
                  <c:v>2</c:v>
                </c:pt>
                <c:pt idx="34">
                  <c:v>0</c:v>
                </c:pt>
                <c:pt idx="35">
                  <c:v>0</c:v>
                </c:pt>
                <c:pt idx="36">
                  <c:v>1</c:v>
                </c:pt>
                <c:pt idx="37">
                  <c:v>0</c:v>
                </c:pt>
                <c:pt idx="38">
                  <c:v>0</c:v>
                </c:pt>
                <c:pt idx="39">
                  <c:v>0</c:v>
                </c:pt>
                <c:pt idx="40">
                  <c:v>0</c:v>
                </c:pt>
                <c:pt idx="41">
                  <c:v>1</c:v>
                </c:pt>
                <c:pt idx="42">
                  <c:v>0</c:v>
                </c:pt>
                <c:pt idx="43">
                  <c:v>0</c:v>
                </c:pt>
                <c:pt idx="44">
                  <c:v>0</c:v>
                </c:pt>
                <c:pt idx="45">
                  <c:v>0</c:v>
                </c:pt>
                <c:pt idx="46">
                  <c:v>0</c:v>
                </c:pt>
                <c:pt idx="47">
                  <c:v>0</c:v>
                </c:pt>
                <c:pt idx="48">
                  <c:v>0</c:v>
                </c:pt>
                <c:pt idx="49">
                  <c:v>0</c:v>
                </c:pt>
              </c:numCache>
            </c:numRef>
          </c:val>
          <c:smooth val="1"/>
          <c:extLst>
            <c:ext xmlns:c16="http://schemas.microsoft.com/office/drawing/2014/chart" uri="{C3380CC4-5D6E-409C-BE32-E72D297353CC}">
              <c16:uniqueId val="{00000000-CA80-CB4E-AB36-28C6A1362BC7}"/>
            </c:ext>
          </c:extLst>
        </c:ser>
        <c:dLbls>
          <c:showLegendKey val="0"/>
          <c:showVal val="0"/>
          <c:showCatName val="0"/>
          <c:showSerName val="0"/>
          <c:showPercent val="0"/>
          <c:showBubbleSize val="0"/>
        </c:dLbls>
        <c:smooth val="0"/>
        <c:axId val="7707896"/>
        <c:axId val="7707504"/>
        <c:extLst/>
      </c:lineChart>
      <c:catAx>
        <c:axId val="7707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Estimated emission reductions as results of Monte-Carlo runs</a:t>
                </a:r>
              </a:p>
            </c:rich>
          </c:tx>
          <c:layout>
            <c:manualLayout>
              <c:xMode val="edge"/>
              <c:yMode val="edge"/>
              <c:x val="0.39892854938930583"/>
              <c:y val="0.902222098484498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7504"/>
        <c:crosses val="autoZero"/>
        <c:auto val="1"/>
        <c:lblAlgn val="ctr"/>
        <c:lblOffset val="100"/>
        <c:tickLblSkip val="10"/>
        <c:tickMarkSkip val="1"/>
        <c:noMultiLvlLbl val="0"/>
      </c:catAx>
      <c:valAx>
        <c:axId val="7707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a:t>
                </a:r>
                <a:r>
                  <a:rPr lang="en-GB" baseline="0"/>
                  <a:t> of Monte-Carlo runs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7896"/>
        <c:crosses val="autoZero"/>
        <c:crossBetween val="between"/>
      </c:valAx>
      <c:spPr>
        <a:noFill/>
        <a:ln>
          <a:noFill/>
        </a:ln>
        <a:effectLst/>
      </c:spPr>
    </c:plotArea>
    <c:legend>
      <c:legendPos val="b"/>
      <c:layout>
        <c:manualLayout>
          <c:xMode val="edge"/>
          <c:yMode val="edge"/>
          <c:x val="0.58775647161751843"/>
          <c:y val="0.26357878348253777"/>
          <c:w val="0.41224360165542856"/>
          <c:h val="7.53353487064117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21</xdr:col>
      <xdr:colOff>254000</xdr:colOff>
      <xdr:row>66</xdr:row>
      <xdr:rowOff>25400</xdr:rowOff>
    </xdr:to>
    <xdr:sp macro="" textlink="">
      <xdr:nvSpPr>
        <xdr:cNvPr id="2" name="TextBox 1">
          <a:extLst>
            <a:ext uri="{FF2B5EF4-FFF2-40B4-BE49-F238E27FC236}">
              <a16:creationId xmlns:a16="http://schemas.microsoft.com/office/drawing/2014/main" id="{ED497FD4-80F5-3D40-B209-5A48D53DE574}"/>
            </a:ext>
          </a:extLst>
        </xdr:cNvPr>
        <xdr:cNvSpPr txBox="1"/>
      </xdr:nvSpPr>
      <xdr:spPr>
        <a:xfrm>
          <a:off x="165100" y="139700"/>
          <a:ext cx="17424400" cy="1078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dk1"/>
              </a:solidFill>
              <a:effectLst/>
              <a:latin typeface="+mn-lt"/>
              <a:ea typeface="+mn-ea"/>
              <a:cs typeface="+mn-cs"/>
            </a:rPr>
            <a:t>Monte Carlo simulation for estimating emission reductions from forests</a:t>
          </a:r>
        </a:p>
        <a:p>
          <a:endParaRPr lang="en-GB" sz="1800">
            <a:solidFill>
              <a:schemeClr val="dk1"/>
            </a:solidFill>
            <a:effectLst/>
            <a:latin typeface="+mn-lt"/>
            <a:ea typeface="+mn-ea"/>
            <a:cs typeface="+mn-cs"/>
          </a:endParaRPr>
        </a:p>
        <a:p>
          <a:r>
            <a:rPr lang="en-GB" sz="1800">
              <a:solidFill>
                <a:schemeClr val="dk1"/>
              </a:solidFill>
              <a:effectLst/>
              <a:latin typeface="+mn-lt"/>
              <a:ea typeface="+mn-ea"/>
              <a:cs typeface="+mn-cs"/>
            </a:rPr>
            <a:t>This spreadsheet is a simple example of a Monte Carlo simulation for a</a:t>
          </a:r>
          <a:r>
            <a:rPr lang="en-GB" sz="1800" baseline="0">
              <a:solidFill>
                <a:schemeClr val="dk1"/>
              </a:solidFill>
              <a:effectLst/>
              <a:latin typeface="+mn-lt"/>
              <a:ea typeface="+mn-ea"/>
              <a:cs typeface="+mn-cs"/>
            </a:rPr>
            <a:t> </a:t>
          </a:r>
          <a:r>
            <a:rPr lang="en-GB" sz="1800">
              <a:solidFill>
                <a:schemeClr val="dk1"/>
              </a:solidFill>
              <a:effectLst/>
              <a:latin typeface="+mn-lt"/>
              <a:ea typeface="+mn-ea"/>
              <a:cs typeface="+mn-cs"/>
            </a:rPr>
            <a:t>country’s emission reductions estimates from deforestation and forest degradation. It is meant to illustrate how countries</a:t>
          </a:r>
          <a:r>
            <a:rPr lang="en-GB" sz="1800" baseline="0">
              <a:solidFill>
                <a:schemeClr val="dk1"/>
              </a:solidFill>
              <a:effectLst/>
              <a:latin typeface="+mn-lt"/>
              <a:ea typeface="+mn-ea"/>
              <a:cs typeface="+mn-cs"/>
            </a:rPr>
            <a:t> </a:t>
          </a:r>
          <a:r>
            <a:rPr lang="en-GB" sz="1800">
              <a:solidFill>
                <a:schemeClr val="dk1"/>
              </a:solidFill>
              <a:effectLst/>
              <a:latin typeface="+mn-lt"/>
              <a:ea typeface="+mn-ea"/>
              <a:cs typeface="+mn-cs"/>
            </a:rPr>
            <a:t>could set up Monte Carlo simulations, how spreadsheets could be structured and what Excel functions can be used. It can be a starting point for countries to build their own Monte Carlo models.</a:t>
          </a:r>
        </a:p>
        <a:p>
          <a:r>
            <a:rPr lang="en-GB" sz="1800">
              <a:solidFill>
                <a:schemeClr val="dk1"/>
              </a:solidFill>
              <a:effectLst/>
              <a:latin typeface="+mn-lt"/>
              <a:ea typeface="+mn-ea"/>
              <a:cs typeface="+mn-cs"/>
            </a:rPr>
            <a:t> </a:t>
          </a:r>
        </a:p>
        <a:p>
          <a:r>
            <a:rPr lang="en-GB" sz="1800">
              <a:solidFill>
                <a:schemeClr val="dk1"/>
              </a:solidFill>
              <a:effectLst/>
              <a:latin typeface="+mn-lt"/>
              <a:ea typeface="+mn-ea"/>
              <a:cs typeface="+mn-cs"/>
            </a:rPr>
            <a:t>The spreadsheet needs a version of Excel that uses dynamic array formulas. Excel 365 has this functionality.</a:t>
          </a:r>
        </a:p>
        <a:p>
          <a:r>
            <a:rPr lang="en-GB" sz="1800">
              <a:solidFill>
                <a:schemeClr val="dk1"/>
              </a:solidFill>
              <a:effectLst/>
              <a:latin typeface="+mn-lt"/>
              <a:ea typeface="+mn-ea"/>
              <a:cs typeface="+mn-cs"/>
            </a:rPr>
            <a:t> </a:t>
          </a:r>
        </a:p>
        <a:p>
          <a:r>
            <a:rPr lang="en-GB" sz="1800">
              <a:solidFill>
                <a:schemeClr val="dk1"/>
              </a:solidFill>
              <a:effectLst/>
              <a:latin typeface="+mn-lt"/>
              <a:ea typeface="+mn-ea"/>
              <a:cs typeface="+mn-cs"/>
            </a:rPr>
            <a:t>The number of simulation runs is specified in cell $Q$2, usually 10,000 runs will give good results. The green-shaded cells are where inputs are made on biomass measurements and activity data. The blue-shaded cells calculate</a:t>
          </a:r>
          <a:r>
            <a:rPr lang="en-GB" sz="1800" baseline="0">
              <a:solidFill>
                <a:schemeClr val="dk1"/>
              </a:solidFill>
              <a:effectLst/>
              <a:latin typeface="+mn-lt"/>
              <a:ea typeface="+mn-ea"/>
              <a:cs typeface="+mn-cs"/>
            </a:rPr>
            <a:t> the </a:t>
          </a:r>
          <a:r>
            <a:rPr lang="en-GB" sz="1800">
              <a:solidFill>
                <a:schemeClr val="dk1"/>
              </a:solidFill>
              <a:effectLst/>
              <a:latin typeface="+mn-lt"/>
              <a:ea typeface="+mn-ea"/>
              <a:cs typeface="+mn-cs"/>
            </a:rPr>
            <a:t>error propagation, neglecting all covariances, often leading to incorrect results. The yellow-shaded cells are the outputs from simulations.</a:t>
          </a:r>
        </a:p>
        <a:p>
          <a:endParaRPr lang="en-GB"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a:solidFill>
                <a:schemeClr val="dk1"/>
              </a:solidFill>
              <a:effectLst/>
              <a:latin typeface="+mn-lt"/>
              <a:ea typeface="+mn-ea"/>
              <a:cs typeface="+mn-cs"/>
            </a:rPr>
            <a:t>The</a:t>
          </a:r>
          <a:r>
            <a:rPr lang="en-GB" sz="1800" baseline="0">
              <a:solidFill>
                <a:schemeClr val="dk1"/>
              </a:solidFill>
              <a:effectLst/>
              <a:latin typeface="+mn-lt"/>
              <a:ea typeface="+mn-ea"/>
              <a:cs typeface="+mn-cs"/>
            </a:rPr>
            <a:t> confidence level can be specified in $N$1, often a </a:t>
          </a:r>
          <a:r>
            <a:rPr lang="en-GB" sz="1800">
              <a:solidFill>
                <a:schemeClr val="dk1"/>
              </a:solidFill>
              <a:effectLst/>
              <a:latin typeface="+mn-lt"/>
              <a:ea typeface="+mn-ea"/>
              <a:cs typeface="+mn-cs"/>
            </a:rPr>
            <a:t>two-sided 90% or</a:t>
          </a:r>
          <a:r>
            <a:rPr lang="en-GB" sz="1800" baseline="0">
              <a:solidFill>
                <a:schemeClr val="dk1"/>
              </a:solidFill>
              <a:effectLst/>
              <a:latin typeface="+mn-lt"/>
              <a:ea typeface="+mn-ea"/>
              <a:cs typeface="+mn-cs"/>
            </a:rPr>
            <a:t> 95% </a:t>
          </a:r>
          <a:r>
            <a:rPr lang="en-GB" sz="1800">
              <a:solidFill>
                <a:schemeClr val="dk1"/>
              </a:solidFill>
              <a:effectLst/>
              <a:latin typeface="+mn-lt"/>
              <a:ea typeface="+mn-ea"/>
              <a:cs typeface="+mn-cs"/>
            </a:rPr>
            <a:t>confidence interval will be used.</a:t>
          </a:r>
        </a:p>
        <a:p>
          <a:endParaRPr lang="en-GB" sz="1800">
            <a:solidFill>
              <a:schemeClr val="dk1"/>
            </a:solidFill>
            <a:effectLst/>
            <a:latin typeface="+mn-lt"/>
            <a:ea typeface="+mn-ea"/>
            <a:cs typeface="+mn-cs"/>
          </a:endParaRPr>
        </a:p>
        <a:p>
          <a:r>
            <a:rPr lang="en-GB" sz="1800">
              <a:solidFill>
                <a:schemeClr val="dk1"/>
              </a:solidFill>
              <a:effectLst/>
              <a:latin typeface="+mn-lt"/>
              <a:ea typeface="+mn-ea"/>
              <a:cs typeface="+mn-cs"/>
            </a:rPr>
            <a:t>This is a rather simple example of a Monte Carlo simulation. It only shows simulation at the level of strata. Sometimes it may be necessary to also simulate parameters at the level of plots. In some cases only sampling errors will be considered, which is what is done here. In other cases, other sources of uncertainty will also need to be considered,</a:t>
          </a:r>
          <a:r>
            <a:rPr lang="en-GB" sz="1800" baseline="0">
              <a:solidFill>
                <a:schemeClr val="dk1"/>
              </a:solidFill>
              <a:effectLst/>
              <a:latin typeface="+mn-lt"/>
              <a:ea typeface="+mn-ea"/>
              <a:cs typeface="+mn-cs"/>
            </a:rPr>
            <a:t> </a:t>
          </a:r>
          <a:r>
            <a:rPr lang="en-GB" sz="1800">
              <a:solidFill>
                <a:schemeClr val="dk1"/>
              </a:solidFill>
              <a:effectLst/>
              <a:latin typeface="+mn-lt"/>
              <a:ea typeface="+mn-ea"/>
              <a:cs typeface="+mn-cs"/>
            </a:rPr>
            <a:t>e.g., the uncertainty related to the allometric equations</a:t>
          </a:r>
          <a:r>
            <a:rPr lang="en-GB" sz="1800" baseline="0">
              <a:solidFill>
                <a:schemeClr val="dk1"/>
              </a:solidFill>
              <a:effectLst/>
              <a:latin typeface="+mn-lt"/>
              <a:ea typeface="+mn-ea"/>
              <a:cs typeface="+mn-cs"/>
            </a:rPr>
            <a:t> or to measurement errors</a:t>
          </a:r>
          <a:r>
            <a:rPr lang="en-GB" sz="1800">
              <a:solidFill>
                <a:schemeClr val="dk1"/>
              </a:solidFill>
              <a:effectLst/>
              <a:latin typeface="+mn-lt"/>
              <a:ea typeface="+mn-ea"/>
              <a:cs typeface="+mn-cs"/>
            </a:rPr>
            <a:t>.</a:t>
          </a:r>
        </a:p>
        <a:p>
          <a:endParaRPr lang="en-GB" sz="1800">
            <a:solidFill>
              <a:schemeClr val="dk1"/>
            </a:solidFill>
            <a:effectLst/>
            <a:latin typeface="+mn-lt"/>
            <a:ea typeface="+mn-ea"/>
            <a:cs typeface="+mn-cs"/>
          </a:endParaRPr>
        </a:p>
        <a:p>
          <a:r>
            <a:rPr lang="en-GB" sz="1800">
              <a:solidFill>
                <a:schemeClr val="dk1"/>
              </a:solidFill>
              <a:effectLst/>
              <a:latin typeface="+mn-lt"/>
              <a:ea typeface="+mn-ea"/>
              <a:cs typeface="+mn-cs"/>
            </a:rPr>
            <a:t>This</a:t>
          </a:r>
          <a:r>
            <a:rPr lang="en-GB" sz="1800" baseline="0">
              <a:solidFill>
                <a:schemeClr val="dk1"/>
              </a:solidFill>
              <a:effectLst/>
              <a:latin typeface="+mn-lt"/>
              <a:ea typeface="+mn-ea"/>
              <a:cs typeface="+mn-cs"/>
            </a:rPr>
            <a:t> spreadsheet includes mostly normal distributions. Examples of a uniform distribution, </a:t>
          </a:r>
          <a:r>
            <a:rPr lang="en-GB" sz="1800">
              <a:solidFill>
                <a:schemeClr val="dk1"/>
              </a:solidFill>
              <a:effectLst/>
              <a:latin typeface="+mn-lt"/>
              <a:ea typeface="+mn-ea"/>
              <a:cs typeface="+mn-cs"/>
            </a:rPr>
            <a:t>the</a:t>
          </a:r>
          <a:r>
            <a:rPr lang="en-GB" sz="1800" baseline="0">
              <a:solidFill>
                <a:schemeClr val="dk1"/>
              </a:solidFill>
              <a:effectLst/>
              <a:latin typeface="+mn-lt"/>
              <a:ea typeface="+mn-ea"/>
              <a:cs typeface="+mn-cs"/>
            </a:rPr>
            <a:t> beta distribution and a truncated normal</a:t>
          </a:r>
          <a:r>
            <a:rPr lang="en-GB" sz="1800">
              <a:solidFill>
                <a:schemeClr val="dk1"/>
              </a:solidFill>
              <a:effectLst/>
              <a:latin typeface="+mn-lt"/>
              <a:ea typeface="+mn-ea"/>
              <a:cs typeface="+mn-cs"/>
            </a:rPr>
            <a:t> distribution are also provided.</a:t>
          </a:r>
        </a:p>
        <a:p>
          <a:r>
            <a:rPr lang="en-GB" sz="1800">
              <a:solidFill>
                <a:schemeClr val="dk1"/>
              </a:solidFill>
              <a:effectLst/>
              <a:latin typeface="+mn-lt"/>
              <a:ea typeface="+mn-ea"/>
              <a:cs typeface="+mn-cs"/>
            </a:rPr>
            <a:t> </a:t>
          </a:r>
        </a:p>
        <a:p>
          <a:r>
            <a:rPr lang="en-GB" sz="1800">
              <a:solidFill>
                <a:schemeClr val="dk1"/>
              </a:solidFill>
              <a:effectLst/>
              <a:latin typeface="+mn-lt"/>
              <a:ea typeface="+mn-ea"/>
              <a:cs typeface="+mn-cs"/>
            </a:rPr>
            <a:t>Customizing this spreadsheet for the case of each country</a:t>
          </a:r>
          <a:r>
            <a:rPr lang="en-GB" sz="1800" baseline="0">
              <a:solidFill>
                <a:schemeClr val="dk1"/>
              </a:solidFill>
              <a:effectLst/>
              <a:latin typeface="+mn-lt"/>
              <a:ea typeface="+mn-ea"/>
              <a:cs typeface="+mn-cs"/>
            </a:rPr>
            <a:t> </a:t>
          </a:r>
          <a:r>
            <a:rPr lang="en-GB" sz="1800">
              <a:solidFill>
                <a:schemeClr val="dk1"/>
              </a:solidFill>
              <a:effectLst/>
              <a:latin typeface="+mn-lt"/>
              <a:ea typeface="+mn-ea"/>
              <a:cs typeface="+mn-cs"/>
            </a:rPr>
            <a:t>will be necessary because it reflects one approach to calculating emission reductions. Among other things, aspects that need to be adapted include:</a:t>
          </a:r>
        </a:p>
        <a:p>
          <a:r>
            <a:rPr lang="en-GB" sz="1800">
              <a:solidFill>
                <a:schemeClr val="dk1"/>
              </a:solidFill>
              <a:effectLst/>
              <a:latin typeface="+mn-lt"/>
              <a:ea typeface="+mn-ea"/>
              <a:cs typeface="+mn-cs"/>
            </a:rPr>
            <a:t>* The EF are fixed between the reference period and the results period, they could also vary.</a:t>
          </a:r>
        </a:p>
        <a:p>
          <a:r>
            <a:rPr lang="en-GB" sz="1800">
              <a:solidFill>
                <a:schemeClr val="dk1"/>
              </a:solidFill>
              <a:effectLst/>
              <a:latin typeface="+mn-lt"/>
              <a:ea typeface="+mn-ea"/>
              <a:cs typeface="+mn-cs"/>
            </a:rPr>
            <a:t>* There could be different numbers of strata.</a:t>
          </a:r>
        </a:p>
        <a:p>
          <a:r>
            <a:rPr lang="en-GB" sz="1800">
              <a:solidFill>
                <a:schemeClr val="dk1"/>
              </a:solidFill>
              <a:effectLst/>
              <a:latin typeface="+mn-lt"/>
              <a:ea typeface="+mn-ea"/>
              <a:cs typeface="+mn-cs"/>
            </a:rPr>
            <a:t>* In this example, the strata for EF match the strata for AD, that is often not the case.</a:t>
          </a:r>
        </a:p>
        <a:p>
          <a:r>
            <a:rPr lang="en-GB" sz="1800">
              <a:solidFill>
                <a:schemeClr val="dk1"/>
              </a:solidFill>
              <a:effectLst/>
              <a:latin typeface="+mn-lt"/>
              <a:ea typeface="+mn-ea"/>
              <a:cs typeface="+mn-cs"/>
            </a:rPr>
            <a:t>* Often, root-to-shoot ratios will be broken out by strata. Often, allometric equations may be used instead of root-to-shoot ratios, where uncertainties are more difficult to analyse.</a:t>
          </a:r>
        </a:p>
        <a:p>
          <a:r>
            <a:rPr lang="en-GB" sz="1800">
              <a:solidFill>
                <a:schemeClr val="dk1"/>
              </a:solidFill>
              <a:effectLst/>
              <a:latin typeface="+mn-lt"/>
              <a:ea typeface="+mn-ea"/>
              <a:cs typeface="+mn-cs"/>
            </a:rPr>
            <a:t>* The four most commonly used carbon pools are included here, other pools could be added.</a:t>
          </a:r>
        </a:p>
        <a:p>
          <a:r>
            <a:rPr lang="en-GB" sz="1800">
              <a:solidFill>
                <a:schemeClr val="dk1"/>
              </a:solidFill>
              <a:effectLst/>
              <a:latin typeface="+mn-lt"/>
              <a:ea typeface="+mn-ea"/>
              <a:cs typeface="+mn-cs"/>
            </a:rPr>
            <a:t>* Where below-ground biomass is calculated at the level of sample plots, rather than at the level of strata, the sampling error would also need to be considered.</a:t>
          </a:r>
        </a:p>
        <a:p>
          <a:r>
            <a:rPr lang="en-GB" sz="1800">
              <a:solidFill>
                <a:schemeClr val="dk1"/>
              </a:solidFill>
              <a:effectLst/>
              <a:latin typeface="+mn-lt"/>
              <a:ea typeface="+mn-ea"/>
              <a:cs typeface="+mn-cs"/>
            </a:rPr>
            <a:t>* Post-deforestation land-use is often separated between different land-use categories, e.g., forest-&gt;cropland, forest-&gt;grassland, etc. Moreover, it may also be broken out by pools.</a:t>
          </a:r>
        </a:p>
        <a:p>
          <a:r>
            <a:rPr lang="en-GB" sz="1800">
              <a:solidFill>
                <a:schemeClr val="dk1"/>
              </a:solidFill>
              <a:effectLst/>
              <a:latin typeface="+mn-lt"/>
              <a:ea typeface="+mn-ea"/>
              <a:cs typeface="+mn-cs"/>
            </a:rPr>
            <a:t>* Establishing a fraction of biomass lost during forest degradation is one (crude) way of quantifying forest degradation emission factors. Several other and possible more accurate ways to do this have been used by countries.</a:t>
          </a:r>
        </a:p>
        <a:p>
          <a:endParaRPr lang="en-GB" sz="1800"/>
        </a:p>
        <a:p>
          <a:r>
            <a:rPr lang="en-GB" sz="1800"/>
            <a:t>This</a:t>
          </a:r>
          <a:r>
            <a:rPr lang="en-GB" sz="1800" baseline="0"/>
            <a:t> example spreadsheet was developed by the Forestry Monitoring Team at the UN Food and Agriculture Organization (FAO) in January 2021. Questions and suggestions can be addressed to Till Neeff (till.neeff@fao.org).</a:t>
          </a:r>
          <a:endParaRPr lang="en-GB"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254000</xdr:colOff>
      <xdr:row>9</xdr:row>
      <xdr:rowOff>29028</xdr:rowOff>
    </xdr:from>
    <xdr:to>
      <xdr:col>5</xdr:col>
      <xdr:colOff>38100</xdr:colOff>
      <xdr:row>29</xdr:row>
      <xdr:rowOff>38099</xdr:rowOff>
    </xdr:to>
    <xdr:graphicFrame macro="">
      <xdr:nvGraphicFramePr>
        <xdr:cNvPr id="2" name="Chart 1">
          <a:extLst>
            <a:ext uri="{FF2B5EF4-FFF2-40B4-BE49-F238E27FC236}">
              <a16:creationId xmlns:a16="http://schemas.microsoft.com/office/drawing/2014/main" id="{CABFA593-5D35-5249-90B1-4DFDF887B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ill Neeff" id="{69C5C8EF-56BC-7A4C-83C3-6AEB7F3E2EE2}" userId="96a7a015a456fcc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12-23T13:43:53.98" personId="{69C5C8EF-56BC-7A4C-83C3-6AEB7F3E2EE2}" id="{044B4632-018A-E543-B56F-412783A973A0}">
    <text>This example only shows simulation at the level of strata. Sometimes it may be necessary to also simulate parameters at the level of plots.</text>
  </threadedComment>
  <threadedComment ref="P2" dT="2020-12-23T14:04:46.15" personId="{69C5C8EF-56BC-7A4C-83C3-6AEB7F3E2EE2}" id="{7DE31653-40BE-C14F-AD9B-B605C24E71AD}">
    <text>Changing this cell, the number of iterations can be modified. Around 10,000 runs will often give good results.</text>
  </threadedComment>
  <threadedComment ref="N3" dT="2020-12-23T13:38:49.04" personId="{69C5C8EF-56BC-7A4C-83C3-6AEB7F3E2EE2}" id="{D6D2E818-86AA-894D-9482-BD714C9CC86E}">
    <text>This example is set up to calculate a two-sided 90% confidence interval, but in some contexts a 95% confidence interval is used.</text>
  </threadedComment>
  <threadedComment ref="E5" dT="2020-12-23T13:58:14.15" personId="{69C5C8EF-56BC-7A4C-83C3-6AEB7F3E2EE2}" id="{163F590F-50FA-E544-B3D1-0443D792DCEE}">
    <text>The green-shaded cells are where inputs are made on biomass measurements and activity data</text>
  </threadedComment>
  <threadedComment ref="J5" dT="2020-12-23T13:58:49.17" personId="{69C5C8EF-56BC-7A4C-83C3-6AEB7F3E2EE2}" id="{C088491E-1451-894F-A2D4-C683CE8451F5}">
    <text>The yellow-shaded cells are the outputs from simulations.</text>
  </threadedComment>
  <threadedComment ref="P5" dT="2020-12-23T11:12:51.49" personId="{69C5C8EF-56BC-7A4C-83C3-6AEB7F3E2EE2}" id="{BEF84C19-C041-B34E-87CE-AF5BA26340C4}">
    <text>This is an example of simulating a non-normal variable, in this case the uniform distribution.</text>
  </threadedComment>
  <threadedComment ref="B6" dT="2020-12-23T11:09:12.87" personId="{69C5C8EF-56BC-7A4C-83C3-6AEB7F3E2EE2}" id="{7C280929-C2B9-EF4C-B61F-859BCC6CAFA2}">
    <text>Often, root-to-shoot ratios will be broken out by strata. Often, allometric equations may be used instead of root-to-shoot ratios, where uncertainties are more difficult to analyse.</text>
  </threadedComment>
  <threadedComment ref="P6" dT="2021-01-22T16:47:43.98" personId="{69C5C8EF-56BC-7A4C-83C3-6AEB7F3E2EE2}" id="{A53BACCE-814F-A84A-9AE3-240D09577900}">
    <text>The normal distribution is used for most variables to be simulated. But often different distributions may be more appropriate. These can easily be implemented by using the corresponding excel functions.</text>
  </threadedComment>
  <threadedComment ref="B9" dT="2020-12-23T11:15:47.35" personId="{69C5C8EF-56BC-7A4C-83C3-6AEB7F3E2EE2}" id="{083F2C96-41B5-1344-8EB8-8049C4654637}">
    <text>The four most commonly used carbon pools are included here, other pools could be added.</text>
  </threadedComment>
  <threadedComment ref="C9" dT="2020-12-23T11:13:19.17" personId="{69C5C8EF-56BC-7A4C-83C3-6AEB7F3E2EE2}" id="{EE7B8FA3-B9FC-B34C-9372-963F62B6017E}">
    <text>There could be different numbers of strata.</text>
  </threadedComment>
  <threadedComment ref="F9" dT="2020-12-23T11:26:49.82" personId="{69C5C8EF-56BC-7A4C-83C3-6AEB7F3E2EE2}" id="{446FE413-2E7B-2845-BD63-95403E572DD8}">
    <text>In some cases only sampling errors will be considered, which is what is done here. In other cases, other sources of uncertainty will also need to be considered (e.g., the uncertainty related to the allometric equation).</text>
  </threadedComment>
  <threadedComment ref="B13" dT="2020-12-23T11:30:17.03" personId="{69C5C8EF-56BC-7A4C-83C3-6AEB7F3E2EE2}" id="{EC060EA7-510D-B641-8ABA-CE18EC6095B4}">
    <text>Where below-ground biomass is calculated at the level of sample plots, rather than at the level of strata, the sampling error would also need to be considered.</text>
  </threadedComment>
  <threadedComment ref="H13" dT="2020-12-28T14:19:22.27" personId="{69C5C8EF-56BC-7A4C-83C3-6AEB7F3E2EE2}" id="{92DBCC17-4BA5-B948-B956-A84DCE3816F3}">
    <text>The blue-shaded cells are calculated. For error propagation, all covariances are neglected, often leading to different results from the simulations.</text>
  </threadedComment>
  <threadedComment ref="P17" dT="2021-01-15T09:38:56.75" personId="{69C5C8EF-56BC-7A4C-83C3-6AEB7F3E2EE2}" id="{45AE4F0D-3911-EA42-9105-2F39A260B36F}">
    <text>This is an example of simulating a non-normal variable, in this case the truncated normal distribution. Fitting such a distribution to observed data is a complex exercise in itself that is not covered in this example.</text>
  </threadedComment>
  <threadedComment ref="B29" dT="2020-12-23T11:14:48.49" personId="{69C5C8EF-56BC-7A4C-83C3-6AEB7F3E2EE2}" id="{A68C105F-E9C3-0E42-89E0-691D5C126135}">
    <text>Post-deforestation land-use is often separated between different land-use categories, e.g., forest-&gt;cropland, forest-&gt;grassland, etc. Moreover, it may also be broken out by pools.</text>
  </threadedComment>
  <threadedComment ref="B33" dT="2020-12-23T11:43:09.49" personId="{69C5C8EF-56BC-7A4C-83C3-6AEB7F3E2EE2}" id="{8F7783B1-FE60-BA48-AF91-862A516678D6}">
    <text>Establishing a fraction of biomass lost during forest degradation is one (crude) way of quantifying forest degradation emission factors. Several other and possible more accurate ways to do this have been used by countries.</text>
  </threadedComment>
  <threadedComment ref="P33" dT="2020-12-23T11:51:16.49" personId="{69C5C8EF-56BC-7A4C-83C3-6AEB7F3E2EE2}" id="{276B4056-D5C2-024A-AB75-8BA092B40B07}">
    <text>This is an example of simulating a non-normal variable, in this case the beta distribution. Fitting such a distribution to observed data is a complex exercise in itself that is not covered in this example.</text>
  </threadedComment>
  <threadedComment ref="B38" dT="2020-12-23T12:35:48.89" personId="{69C5C8EF-56BC-7A4C-83C3-6AEB7F3E2EE2}" id="{73B4FE66-7905-2147-9622-336F982E9EBD}">
    <text>The EF are fixed between the reference period and the results period, they could also vary.</text>
  </threadedComment>
  <threadedComment ref="C43" dT="2020-12-23T11:54:48.22" personId="{69C5C8EF-56BC-7A4C-83C3-6AEB7F3E2EE2}" id="{AE6A14B3-6447-2342-B2AD-AD2EFCFB29D7}">
    <text>In this example, the strata for EF match the strata for AD, that is often not the case.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4716-51A2-4F4E-91A8-4484999DDE00}">
  <dimension ref="A1"/>
  <sheetViews>
    <sheetView topLeftCell="A18" workbookViewId="0">
      <selection activeCell="H65" sqref="H65"/>
    </sheetView>
  </sheetViews>
  <sheetFormatPr baseColWidth="10" defaultRowHeight="13" x14ac:dyDescent="0.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7073-3432-9C47-9036-CEE5301DB082}">
  <dimension ref="A1:DK96"/>
  <sheetViews>
    <sheetView tabSelected="1" zoomScaleNormal="100" workbookViewId="0">
      <selection activeCell="P25" sqref="P25"/>
    </sheetView>
  </sheetViews>
  <sheetFormatPr baseColWidth="10" defaultRowHeight="13" x14ac:dyDescent="0.15"/>
  <cols>
    <col min="1" max="1" width="2.1640625" style="6" customWidth="1"/>
    <col min="2" max="2" width="31.1640625" style="1" customWidth="1"/>
    <col min="3" max="3" width="8.6640625" style="1" bestFit="1" customWidth="1"/>
    <col min="4" max="4" width="12" style="1" bestFit="1" customWidth="1"/>
    <col min="5" max="11" width="10.83203125" style="5" customWidth="1"/>
    <col min="12" max="14" width="10.83203125" style="1" customWidth="1"/>
    <col min="15" max="15" width="2.5" style="1" customWidth="1"/>
    <col min="16" max="16" width="12.6640625" style="7" bestFit="1" customWidth="1"/>
    <col min="17" max="20" width="10.83203125" style="7"/>
    <col min="21" max="16384" width="10.83203125" style="1"/>
  </cols>
  <sheetData>
    <row r="1" spans="2:115" x14ac:dyDescent="0.15">
      <c r="M1" s="13" t="s">
        <v>65</v>
      </c>
      <c r="N1" s="55">
        <v>0.9</v>
      </c>
    </row>
    <row r="2" spans="2:115" s="6" customFormat="1" x14ac:dyDescent="0.15">
      <c r="B2" s="25" t="s">
        <v>55</v>
      </c>
      <c r="C2" s="25" t="s">
        <v>53</v>
      </c>
      <c r="D2" s="25" t="s">
        <v>54</v>
      </c>
      <c r="E2" s="26" t="s">
        <v>59</v>
      </c>
      <c r="F2" s="26"/>
      <c r="G2" s="26"/>
      <c r="H2" s="26" t="s">
        <v>58</v>
      </c>
      <c r="I2" s="26"/>
      <c r="J2" s="26" t="s">
        <v>31</v>
      </c>
      <c r="K2" s="26"/>
      <c r="L2" s="25"/>
      <c r="M2" s="25"/>
      <c r="N2" s="25"/>
      <c r="P2" s="13" t="s">
        <v>57</v>
      </c>
      <c r="Q2" s="14">
        <v>100</v>
      </c>
      <c r="R2" s="13"/>
      <c r="S2" s="13"/>
      <c r="T2" s="13"/>
    </row>
    <row r="3" spans="2:115" s="6" customFormat="1" x14ac:dyDescent="0.15">
      <c r="B3" s="25"/>
      <c r="C3" s="25"/>
      <c r="D3" s="25"/>
      <c r="E3" s="26" t="s">
        <v>0</v>
      </c>
      <c r="F3" s="26" t="s">
        <v>64</v>
      </c>
      <c r="G3" s="26" t="s">
        <v>60</v>
      </c>
      <c r="H3" s="26" t="s">
        <v>0</v>
      </c>
      <c r="I3" s="26" t="s">
        <v>64</v>
      </c>
      <c r="J3" s="26" t="s">
        <v>0</v>
      </c>
      <c r="K3" s="26" t="s">
        <v>64</v>
      </c>
      <c r="L3" s="54" t="str">
        <f>1/2*(1-sims!N1)*100&amp;"% perc"</f>
        <v>5% perc</v>
      </c>
      <c r="M3" s="54" t="str">
        <f>1/2*(1+sims!N1)*100&amp;"% perc"</f>
        <v>95% perc</v>
      </c>
      <c r="N3" s="25" t="str">
        <f>"Unc @ "&amp;N1*100&amp;"%"</f>
        <v>Unc @ 90%</v>
      </c>
      <c r="P3" s="13" cm="1">
        <f t="array" ref="P3:DK3">_xlfn.SEQUENCE(1,Q2,1,1)</f>
        <v>1</v>
      </c>
      <c r="Q3" s="13">
        <v>2</v>
      </c>
      <c r="R3" s="13">
        <v>3</v>
      </c>
      <c r="S3" s="13">
        <v>4</v>
      </c>
      <c r="T3" s="13">
        <v>5</v>
      </c>
      <c r="U3" s="6">
        <v>6</v>
      </c>
      <c r="V3" s="6">
        <v>7</v>
      </c>
      <c r="W3" s="6">
        <v>8</v>
      </c>
      <c r="X3" s="6">
        <v>9</v>
      </c>
      <c r="Y3" s="6">
        <v>10</v>
      </c>
      <c r="Z3" s="6">
        <v>11</v>
      </c>
      <c r="AA3" s="6">
        <v>12</v>
      </c>
      <c r="AB3" s="6">
        <v>13</v>
      </c>
      <c r="AC3" s="6">
        <v>14</v>
      </c>
      <c r="AD3" s="6">
        <v>15</v>
      </c>
      <c r="AE3" s="6">
        <v>16</v>
      </c>
      <c r="AF3" s="6">
        <v>17</v>
      </c>
      <c r="AG3" s="6">
        <v>18</v>
      </c>
      <c r="AH3" s="6">
        <v>19</v>
      </c>
      <c r="AI3" s="6">
        <v>20</v>
      </c>
      <c r="AJ3" s="6">
        <v>21</v>
      </c>
      <c r="AK3" s="6">
        <v>22</v>
      </c>
      <c r="AL3" s="6">
        <v>23</v>
      </c>
      <c r="AM3" s="6">
        <v>24</v>
      </c>
      <c r="AN3" s="6">
        <v>25</v>
      </c>
      <c r="AO3" s="6">
        <v>26</v>
      </c>
      <c r="AP3" s="6">
        <v>27</v>
      </c>
      <c r="AQ3" s="6">
        <v>28</v>
      </c>
      <c r="AR3" s="6">
        <v>29</v>
      </c>
      <c r="AS3" s="6">
        <v>30</v>
      </c>
      <c r="AT3" s="6">
        <v>31</v>
      </c>
      <c r="AU3" s="6">
        <v>32</v>
      </c>
      <c r="AV3" s="6">
        <v>33</v>
      </c>
      <c r="AW3" s="6">
        <v>34</v>
      </c>
      <c r="AX3" s="6">
        <v>35</v>
      </c>
      <c r="AY3" s="6">
        <v>36</v>
      </c>
      <c r="AZ3" s="6">
        <v>37</v>
      </c>
      <c r="BA3" s="6">
        <v>38</v>
      </c>
      <c r="BB3" s="6">
        <v>39</v>
      </c>
      <c r="BC3" s="6">
        <v>40</v>
      </c>
      <c r="BD3" s="6">
        <v>41</v>
      </c>
      <c r="BE3" s="6">
        <v>42</v>
      </c>
      <c r="BF3" s="6">
        <v>43</v>
      </c>
      <c r="BG3" s="6">
        <v>44</v>
      </c>
      <c r="BH3" s="6">
        <v>45</v>
      </c>
      <c r="BI3" s="6">
        <v>46</v>
      </c>
      <c r="BJ3" s="6">
        <v>47</v>
      </c>
      <c r="BK3" s="6">
        <v>48</v>
      </c>
      <c r="BL3" s="6">
        <v>49</v>
      </c>
      <c r="BM3" s="6">
        <v>50</v>
      </c>
      <c r="BN3" s="6">
        <v>51</v>
      </c>
      <c r="BO3" s="6">
        <v>52</v>
      </c>
      <c r="BP3" s="6">
        <v>53</v>
      </c>
      <c r="BQ3" s="6">
        <v>54</v>
      </c>
      <c r="BR3" s="6">
        <v>55</v>
      </c>
      <c r="BS3" s="6">
        <v>56</v>
      </c>
      <c r="BT3" s="6">
        <v>57</v>
      </c>
      <c r="BU3" s="6">
        <v>58</v>
      </c>
      <c r="BV3" s="6">
        <v>59</v>
      </c>
      <c r="BW3" s="6">
        <v>60</v>
      </c>
      <c r="BX3" s="6">
        <v>61</v>
      </c>
      <c r="BY3" s="6">
        <v>62</v>
      </c>
      <c r="BZ3" s="6">
        <v>63</v>
      </c>
      <c r="CA3" s="6">
        <v>64</v>
      </c>
      <c r="CB3" s="6">
        <v>65</v>
      </c>
      <c r="CC3" s="6">
        <v>66</v>
      </c>
      <c r="CD3" s="6">
        <v>67</v>
      </c>
      <c r="CE3" s="6">
        <v>68</v>
      </c>
      <c r="CF3" s="6">
        <v>69</v>
      </c>
      <c r="CG3" s="6">
        <v>70</v>
      </c>
      <c r="CH3" s="6">
        <v>71</v>
      </c>
      <c r="CI3" s="6">
        <v>72</v>
      </c>
      <c r="CJ3" s="6">
        <v>73</v>
      </c>
      <c r="CK3" s="6">
        <v>74</v>
      </c>
      <c r="CL3" s="6">
        <v>75</v>
      </c>
      <c r="CM3" s="6">
        <v>76</v>
      </c>
      <c r="CN3" s="6">
        <v>77</v>
      </c>
      <c r="CO3" s="6">
        <v>78</v>
      </c>
      <c r="CP3" s="6">
        <v>79</v>
      </c>
      <c r="CQ3" s="6">
        <v>80</v>
      </c>
      <c r="CR3" s="6">
        <v>81</v>
      </c>
      <c r="CS3" s="6">
        <v>82</v>
      </c>
      <c r="CT3" s="6">
        <v>83</v>
      </c>
      <c r="CU3" s="6">
        <v>84</v>
      </c>
      <c r="CV3" s="6">
        <v>85</v>
      </c>
      <c r="CW3" s="6">
        <v>86</v>
      </c>
      <c r="CX3" s="6">
        <v>87</v>
      </c>
      <c r="CY3" s="6">
        <v>88</v>
      </c>
      <c r="CZ3" s="6">
        <v>89</v>
      </c>
      <c r="DA3" s="6">
        <v>90</v>
      </c>
      <c r="DB3" s="6">
        <v>91</v>
      </c>
      <c r="DC3" s="6">
        <v>92</v>
      </c>
      <c r="DD3" s="6">
        <v>93</v>
      </c>
      <c r="DE3" s="6">
        <v>94</v>
      </c>
      <c r="DF3" s="6">
        <v>95</v>
      </c>
      <c r="DG3" s="6">
        <v>96</v>
      </c>
      <c r="DH3" s="6">
        <v>97</v>
      </c>
      <c r="DI3" s="6">
        <v>98</v>
      </c>
      <c r="DJ3" s="6">
        <v>99</v>
      </c>
      <c r="DK3" s="6">
        <v>100</v>
      </c>
    </row>
    <row r="4" spans="2:115" x14ac:dyDescent="0.15">
      <c r="B4" s="16" t="s">
        <v>12</v>
      </c>
      <c r="C4" s="17"/>
      <c r="D4" s="17"/>
      <c r="E4" s="18"/>
      <c r="F4" s="18"/>
      <c r="G4" s="18"/>
      <c r="H4" s="18"/>
      <c r="I4" s="18"/>
      <c r="J4" s="18"/>
      <c r="K4" s="18"/>
      <c r="L4" s="17"/>
      <c r="M4" s="17"/>
      <c r="N4" s="17"/>
    </row>
    <row r="5" spans="2:115" x14ac:dyDescent="0.15">
      <c r="B5" s="1" t="s">
        <v>13</v>
      </c>
      <c r="C5" s="1" t="s">
        <v>32</v>
      </c>
      <c r="D5" s="1" t="s">
        <v>34</v>
      </c>
      <c r="E5" s="27">
        <v>0.47</v>
      </c>
      <c r="F5" s="27">
        <f>(0.49-0.44)/2/_xlfn.T.INV(0.975,9999)</f>
        <v>1.275379241100036E-2</v>
      </c>
      <c r="G5" s="27" t="s">
        <v>66</v>
      </c>
      <c r="H5" s="32"/>
      <c r="I5" s="32"/>
      <c r="J5" s="29">
        <f ca="1">AVERAGE(_xlfn.ANCHORARRAY(P5))</f>
        <v>0.46976660251934971</v>
      </c>
      <c r="K5" s="29">
        <f ca="1">_xlfn.STDEV.P(_xlfn.ANCHORARRAY(P5))</f>
        <v>1.5098449133626927E-2</v>
      </c>
      <c r="L5" s="29">
        <f ca="1">PERCENTILE(_xlfn.ANCHORARRAY(P5),1/2*(1-sims!$N$1))</f>
        <v>0.44781659128869006</v>
      </c>
      <c r="M5" s="29">
        <f ca="1">PERCENTILE(_xlfn.ANCHORARRAY(P5),1/2*(1+sims!$N$1))</f>
        <v>0.49362651851442768</v>
      </c>
      <c r="N5" s="15">
        <f ca="1">1/2*(M5-L5)/J5</f>
        <v>4.8758177976105391E-2</v>
      </c>
      <c r="P5" s="10" cm="1">
        <f t="array" aca="1" ref="P5:DK5" ca="1">_xlfn.RANDARRAY(1,$Q$2,E5-2*F5,E5+2*F5)</f>
        <v>0.45361518360579184</v>
      </c>
      <c r="Q5" s="7">
        <f ca="1"/>
        <v>0.45941493940119116</v>
      </c>
      <c r="R5" s="7">
        <f ca="1"/>
        <v>0.48974067508986541</v>
      </c>
      <c r="S5" s="7">
        <f ca="1"/>
        <v>0.45740616174181065</v>
      </c>
      <c r="T5" s="7">
        <f ca="1"/>
        <v>0.48504875785809887</v>
      </c>
      <c r="U5" s="1">
        <f ca="1"/>
        <v>0.4504949541997621</v>
      </c>
      <c r="V5" s="1">
        <f ca="1"/>
        <v>0.46767672984868081</v>
      </c>
      <c r="W5" s="1">
        <f ca="1"/>
        <v>0.47508688166822055</v>
      </c>
      <c r="X5" s="1">
        <f ca="1"/>
        <v>0.48826510118353128</v>
      </c>
      <c r="Y5" s="1">
        <f ca="1"/>
        <v>0.49349534601877104</v>
      </c>
      <c r="Z5" s="1">
        <f ca="1"/>
        <v>0.46472618496942802</v>
      </c>
      <c r="AA5" s="1">
        <f ca="1"/>
        <v>0.4821008227037511</v>
      </c>
      <c r="AB5" s="1">
        <f ca="1"/>
        <v>0.44781660212078234</v>
      </c>
      <c r="AC5" s="1">
        <f ca="1"/>
        <v>0.4931005792286387</v>
      </c>
      <c r="AD5" s="1">
        <f ca="1"/>
        <v>0.4769973464261662</v>
      </c>
      <c r="AE5" s="1">
        <f ca="1"/>
        <v>0.44781638547893693</v>
      </c>
      <c r="AF5" s="1">
        <f ca="1"/>
        <v>0.44907063589077795</v>
      </c>
      <c r="AG5" s="1">
        <f ca="1"/>
        <v>0.45414667669497033</v>
      </c>
      <c r="AH5" s="1">
        <f ca="1"/>
        <v>0.4868775952826378</v>
      </c>
      <c r="AI5" s="1">
        <f ca="1"/>
        <v>0.45061997645660695</v>
      </c>
      <c r="AJ5" s="1">
        <f ca="1"/>
        <v>0.46493625119883486</v>
      </c>
      <c r="AK5" s="1">
        <f ca="1"/>
        <v>0.44496762814570123</v>
      </c>
      <c r="AL5" s="1">
        <f ca="1"/>
        <v>0.48546679457267589</v>
      </c>
      <c r="AM5" s="1">
        <f ca="1"/>
        <v>0.48691923887705235</v>
      </c>
      <c r="AN5" s="1">
        <f ca="1"/>
        <v>0.46325919746180616</v>
      </c>
      <c r="AO5" s="1">
        <f ca="1"/>
        <v>0.45349085140068474</v>
      </c>
      <c r="AP5" s="1">
        <f ca="1"/>
        <v>0.44533119568369317</v>
      </c>
      <c r="AQ5" s="1">
        <f ca="1"/>
        <v>0.46203139663578568</v>
      </c>
      <c r="AR5" s="1">
        <f ca="1"/>
        <v>0.44887550750339356</v>
      </c>
      <c r="AS5" s="1">
        <f ca="1"/>
        <v>0.45376586115739614</v>
      </c>
      <c r="AT5" s="1">
        <f ca="1"/>
        <v>0.48438794249963829</v>
      </c>
      <c r="AU5" s="1">
        <f ca="1"/>
        <v>0.45689408089053435</v>
      </c>
      <c r="AV5" s="1">
        <f ca="1"/>
        <v>0.45335235813969543</v>
      </c>
      <c r="AW5" s="1">
        <f ca="1"/>
        <v>0.49365406156500025</v>
      </c>
      <c r="AX5" s="1">
        <f ca="1"/>
        <v>0.4525164983285464</v>
      </c>
      <c r="AY5" s="1">
        <f ca="1"/>
        <v>0.45399958327326612</v>
      </c>
      <c r="AZ5" s="1">
        <f ca="1"/>
        <v>0.46427913149603189</v>
      </c>
      <c r="BA5" s="1">
        <f ca="1"/>
        <v>0.4927085484992838</v>
      </c>
      <c r="BB5" s="1">
        <f ca="1"/>
        <v>0.4681185318831666</v>
      </c>
      <c r="BC5" s="1">
        <f ca="1"/>
        <v>0.49028783513937568</v>
      </c>
      <c r="BD5" s="1">
        <f ca="1"/>
        <v>0.47515093719608598</v>
      </c>
      <c r="BE5" s="1">
        <f ca="1"/>
        <v>0.47219487155035417</v>
      </c>
      <c r="BF5" s="1">
        <f ca="1"/>
        <v>0.4557129236955561</v>
      </c>
      <c r="BG5" s="1">
        <f ca="1"/>
        <v>0.45444170039461762</v>
      </c>
      <c r="BH5" s="1">
        <f ca="1"/>
        <v>0.4936252544996178</v>
      </c>
      <c r="BI5" s="1">
        <f ca="1"/>
        <v>0.46528522701664682</v>
      </c>
      <c r="BJ5" s="1">
        <f ca="1"/>
        <v>0.46843785024706919</v>
      </c>
      <c r="BK5" s="1">
        <f ca="1"/>
        <v>0.46980702411384823</v>
      </c>
      <c r="BL5" s="1">
        <f ca="1"/>
        <v>0.48607306991876592</v>
      </c>
      <c r="BM5" s="1">
        <f ca="1"/>
        <v>0.47960044153907155</v>
      </c>
      <c r="BN5" s="1">
        <f ca="1"/>
        <v>0.4699124672773996</v>
      </c>
      <c r="BO5" s="1">
        <f ca="1"/>
        <v>0.46335404151349319</v>
      </c>
      <c r="BP5" s="1">
        <f ca="1"/>
        <v>0.46892842229871523</v>
      </c>
      <c r="BQ5" s="1">
        <f ca="1"/>
        <v>0.47485212326357334</v>
      </c>
      <c r="BR5" s="1">
        <f ca="1"/>
        <v>0.48296427800384589</v>
      </c>
      <c r="BS5" s="1">
        <f ca="1"/>
        <v>0.45300451704252642</v>
      </c>
      <c r="BT5" s="1">
        <f ca="1"/>
        <v>0.48165333118703257</v>
      </c>
      <c r="BU5" s="1">
        <f ca="1"/>
        <v>0.48007135277520674</v>
      </c>
      <c r="BV5" s="1">
        <f ca="1"/>
        <v>0.4587947291136813</v>
      </c>
      <c r="BW5" s="1">
        <f ca="1"/>
        <v>0.4884233877984816</v>
      </c>
      <c r="BX5" s="1">
        <f ca="1"/>
        <v>0.44751970255509371</v>
      </c>
      <c r="BY5" s="1">
        <f ca="1"/>
        <v>0.4573622382223555</v>
      </c>
      <c r="BZ5" s="1">
        <f ca="1"/>
        <v>0.44468743843977016</v>
      </c>
      <c r="CA5" s="1">
        <f ca="1"/>
        <v>0.49010404662723661</v>
      </c>
      <c r="CB5" s="1">
        <f ca="1"/>
        <v>0.4837086253730799</v>
      </c>
      <c r="CC5" s="1">
        <f ca="1"/>
        <v>0.46513799985342635</v>
      </c>
      <c r="CD5" s="1">
        <f ca="1"/>
        <v>0.4651353063435964</v>
      </c>
      <c r="CE5" s="1">
        <f ca="1"/>
        <v>0.45562230493724959</v>
      </c>
      <c r="CF5" s="1">
        <f ca="1"/>
        <v>0.4951452094676102</v>
      </c>
      <c r="CG5" s="1">
        <f ca="1"/>
        <v>0.49063181573616294</v>
      </c>
      <c r="CH5" s="1">
        <f ca="1"/>
        <v>0.46295287216245734</v>
      </c>
      <c r="CI5" s="1">
        <f ca="1"/>
        <v>0.46553566286159553</v>
      </c>
      <c r="CJ5" s="1">
        <f ca="1"/>
        <v>0.49503850312120434</v>
      </c>
      <c r="CK5" s="1">
        <f ca="1"/>
        <v>0.47129386786726069</v>
      </c>
      <c r="CL5" s="1">
        <f ca="1"/>
        <v>0.46881430446067429</v>
      </c>
      <c r="CM5" s="1">
        <f ca="1"/>
        <v>0.45084969328287811</v>
      </c>
      <c r="CN5" s="1">
        <f ca="1"/>
        <v>0.49441223651408328</v>
      </c>
      <c r="CO5" s="1">
        <f ca="1"/>
        <v>0.47428325570906621</v>
      </c>
      <c r="CP5" s="1">
        <f ca="1"/>
        <v>0.4662745448356912</v>
      </c>
      <c r="CQ5" s="1">
        <f ca="1"/>
        <v>0.49153871048013587</v>
      </c>
      <c r="CR5" s="1">
        <f ca="1"/>
        <v>0.4538421840572967</v>
      </c>
      <c r="CS5" s="1">
        <f ca="1"/>
        <v>0.46082727152842129</v>
      </c>
      <c r="CT5" s="1">
        <f ca="1"/>
        <v>0.49365053479581528</v>
      </c>
      <c r="CU5" s="1">
        <f ca="1"/>
        <v>0.46812617064177531</v>
      </c>
      <c r="CV5" s="1">
        <f ca="1"/>
        <v>0.4762990496494644</v>
      </c>
      <c r="CW5" s="1">
        <f ca="1"/>
        <v>0.45044941793291626</v>
      </c>
      <c r="CX5" s="1">
        <f ca="1"/>
        <v>0.47269060999131601</v>
      </c>
      <c r="CY5" s="1">
        <f ca="1"/>
        <v>0.47132353695920065</v>
      </c>
      <c r="CZ5" s="1">
        <f ca="1"/>
        <v>0.47692927996977397</v>
      </c>
      <c r="DA5" s="1">
        <f ca="1"/>
        <v>0.45526329097065898</v>
      </c>
      <c r="DB5" s="1">
        <f ca="1"/>
        <v>0.45974009345877137</v>
      </c>
      <c r="DC5" s="1">
        <f ca="1"/>
        <v>0.46104049748546622</v>
      </c>
      <c r="DD5" s="1">
        <f ca="1"/>
        <v>0.46089934017834044</v>
      </c>
      <c r="DE5" s="1">
        <f ca="1"/>
        <v>0.48293518527090712</v>
      </c>
      <c r="DF5" s="1">
        <f ca="1"/>
        <v>0.46389236827882824</v>
      </c>
      <c r="DG5" s="1">
        <f ca="1"/>
        <v>0.45083104488321135</v>
      </c>
      <c r="DH5" s="1">
        <f ca="1"/>
        <v>0.48131832584024753</v>
      </c>
      <c r="DI5" s="1">
        <f ca="1"/>
        <v>0.48603337300900235</v>
      </c>
      <c r="DJ5" s="1">
        <f ca="1"/>
        <v>0.48627031552319716</v>
      </c>
      <c r="DK5" s="1">
        <f ca="1"/>
        <v>0.49320204199416784</v>
      </c>
    </row>
    <row r="6" spans="2:115" x14ac:dyDescent="0.15">
      <c r="B6" s="1" t="s">
        <v>25</v>
      </c>
      <c r="C6" s="1" t="s">
        <v>32</v>
      </c>
      <c r="D6" s="1" t="s">
        <v>33</v>
      </c>
      <c r="E6" s="27">
        <v>0.2</v>
      </c>
      <c r="F6" s="27">
        <v>0.1</v>
      </c>
      <c r="G6" s="27" t="s">
        <v>61</v>
      </c>
      <c r="H6" s="32"/>
      <c r="I6" s="32"/>
      <c r="J6" s="29">
        <f ca="1">AVERAGE(_xlfn.ANCHORARRAY(P6))</f>
        <v>0.19610081562542367</v>
      </c>
      <c r="K6" s="29">
        <f ca="1">_xlfn.STDEV.P(_xlfn.ANCHORARRAY(P6))</f>
        <v>0.10140211016419738</v>
      </c>
      <c r="L6" s="29">
        <f ca="1">PERCENTILE(_xlfn.ANCHORARRAY(P6),1/2*(1-sims!$N$1))</f>
        <v>2.4283058232429922E-2</v>
      </c>
      <c r="M6" s="29">
        <f ca="1">PERCENTILE(_xlfn.ANCHORARRAY(P6),1/2*(1+sims!$N$1))</f>
        <v>0.35445467738650993</v>
      </c>
      <c r="N6" s="15">
        <f ca="1">1/2*(M6-L6)/J6</f>
        <v>0.84184152447572635</v>
      </c>
      <c r="P6" s="10" cm="1">
        <f t="array" aca="1" ref="P6:DK6" ca="1">_xlfn.NORM.INV(_xlfn.RANDARRAY(1,$Q$2),E6,F6)</f>
        <v>0.32907099147084778</v>
      </c>
      <c r="Q6" s="7">
        <f ca="1"/>
        <v>0.223218859885503</v>
      </c>
      <c r="R6" s="7">
        <f ca="1"/>
        <v>0.17521768116696212</v>
      </c>
      <c r="S6" s="7">
        <f ca="1"/>
        <v>0.26262386142718597</v>
      </c>
      <c r="T6" s="7">
        <f ca="1"/>
        <v>0.25358260106621078</v>
      </c>
      <c r="U6" s="1">
        <f ca="1"/>
        <v>-2.8344374289945129E-2</v>
      </c>
      <c r="V6" s="1">
        <f ca="1"/>
        <v>0.35436669641131113</v>
      </c>
      <c r="W6" s="1">
        <f ca="1"/>
        <v>5.0719512126967292E-2</v>
      </c>
      <c r="X6" s="1">
        <f ca="1"/>
        <v>2.1090095158302069E-2</v>
      </c>
      <c r="Y6" s="1">
        <f ca="1"/>
        <v>3.2425264813263965E-2</v>
      </c>
      <c r="Z6" s="1">
        <f ca="1"/>
        <v>0.13547464197483006</v>
      </c>
      <c r="AA6" s="1">
        <f ca="1"/>
        <v>0.21631231485352978</v>
      </c>
      <c r="AB6" s="1">
        <f ca="1"/>
        <v>0.22015860571983525</v>
      </c>
      <c r="AC6" s="1">
        <f ca="1"/>
        <v>0.36853699270887186</v>
      </c>
      <c r="AD6" s="1">
        <f ca="1"/>
        <v>0.23378281431486533</v>
      </c>
      <c r="AE6" s="1">
        <f ca="1"/>
        <v>0.17063386691791546</v>
      </c>
      <c r="AF6" s="1">
        <f ca="1"/>
        <v>0.23072618280270979</v>
      </c>
      <c r="AG6" s="1">
        <f ca="1"/>
        <v>0.1221093912666053</v>
      </c>
      <c r="AH6" s="1">
        <f ca="1"/>
        <v>6.2155125246560056E-2</v>
      </c>
      <c r="AI6" s="1">
        <f ca="1"/>
        <v>0.38766557069869556</v>
      </c>
      <c r="AJ6" s="1">
        <f ca="1"/>
        <v>0.29412269557346354</v>
      </c>
      <c r="AK6" s="1">
        <f ca="1"/>
        <v>0.17686619888334226</v>
      </c>
      <c r="AL6" s="1">
        <f ca="1"/>
        <v>0.21436155759413497</v>
      </c>
      <c r="AM6" s="1">
        <f ca="1"/>
        <v>6.9903358935918258E-3</v>
      </c>
      <c r="AN6" s="1">
        <f ca="1"/>
        <v>0.36430814110636289</v>
      </c>
      <c r="AO6" s="1">
        <f ca="1"/>
        <v>0.26309731988914609</v>
      </c>
      <c r="AP6" s="1">
        <f ca="1"/>
        <v>0.30738928173459618</v>
      </c>
      <c r="AQ6" s="1">
        <f ca="1"/>
        <v>0.28292103081999992</v>
      </c>
      <c r="AR6" s="1">
        <f ca="1"/>
        <v>0.31170013893426873</v>
      </c>
      <c r="AS6" s="1">
        <f ca="1"/>
        <v>0.21261566624958039</v>
      </c>
      <c r="AT6" s="1">
        <f ca="1"/>
        <v>0.11313398532978138</v>
      </c>
      <c r="AU6" s="1">
        <f ca="1"/>
        <v>0.32243791720092918</v>
      </c>
      <c r="AV6" s="1">
        <f ca="1"/>
        <v>0.20936616062388552</v>
      </c>
      <c r="AW6" s="1">
        <f ca="1"/>
        <v>0.49251571756698487</v>
      </c>
      <c r="AX6" s="1">
        <f ca="1"/>
        <v>0.14783279090989987</v>
      </c>
      <c r="AY6" s="1">
        <f ca="1"/>
        <v>0.16871261048708253</v>
      </c>
      <c r="AZ6" s="1">
        <f ca="1"/>
        <v>9.7119932429545586E-2</v>
      </c>
      <c r="BA6" s="1">
        <f ca="1"/>
        <v>0.17899185926344177</v>
      </c>
      <c r="BB6" s="1">
        <f ca="1"/>
        <v>0.18843469368253613</v>
      </c>
      <c r="BC6" s="1">
        <f ca="1"/>
        <v>0.18811274762799735</v>
      </c>
      <c r="BD6" s="1">
        <f ca="1"/>
        <v>0.25147056831292192</v>
      </c>
      <c r="BE6" s="1">
        <f ca="1"/>
        <v>0.17326257618908231</v>
      </c>
      <c r="BF6" s="1">
        <f ca="1"/>
        <v>0.22469414385949882</v>
      </c>
      <c r="BG6" s="1">
        <f ca="1"/>
        <v>0.17701687140629122</v>
      </c>
      <c r="BH6" s="1">
        <f ca="1"/>
        <v>0.11824394513915629</v>
      </c>
      <c r="BI6" s="1">
        <f ca="1"/>
        <v>0.27232768245133221</v>
      </c>
      <c r="BJ6" s="1">
        <f ca="1"/>
        <v>0.19912941657110636</v>
      </c>
      <c r="BK6" s="1">
        <f ca="1"/>
        <v>6.0072022912456308E-2</v>
      </c>
      <c r="BL6" s="1">
        <f ca="1"/>
        <v>0.22854298605562712</v>
      </c>
      <c r="BM6" s="1">
        <f ca="1"/>
        <v>0.2894174237475588</v>
      </c>
      <c r="BN6" s="1">
        <f ca="1"/>
        <v>7.0303148565542345E-2</v>
      </c>
      <c r="BO6" s="1">
        <f ca="1"/>
        <v>-0.11170227081362244</v>
      </c>
      <c r="BP6" s="1">
        <f ca="1"/>
        <v>0.23369716259739629</v>
      </c>
      <c r="BQ6" s="1">
        <f ca="1"/>
        <v>9.6884205802531237E-2</v>
      </c>
      <c r="BR6" s="1">
        <f ca="1"/>
        <v>0.15724519371810525</v>
      </c>
      <c r="BS6" s="1">
        <f ca="1"/>
        <v>0.30001233072073386</v>
      </c>
      <c r="BT6" s="1">
        <f ca="1"/>
        <v>2.6506408644439899E-2</v>
      </c>
      <c r="BU6" s="1">
        <f ca="1"/>
        <v>6.9346504573897377E-2</v>
      </c>
      <c r="BV6" s="1">
        <f ca="1"/>
        <v>0.21872276991699491</v>
      </c>
      <c r="BW6" s="1">
        <f ca="1"/>
        <v>2.136077560150515E-2</v>
      </c>
      <c r="BX6" s="1">
        <f ca="1"/>
        <v>0.20144286911296588</v>
      </c>
      <c r="BY6" s="1">
        <f ca="1"/>
        <v>7.2342076812018458E-2</v>
      </c>
      <c r="BZ6" s="1">
        <f ca="1"/>
        <v>0.3501724918171279</v>
      </c>
      <c r="CA6" s="1">
        <f ca="1"/>
        <v>0.32529008275241578</v>
      </c>
      <c r="CB6" s="1">
        <f ca="1"/>
        <v>0.25455154259366031</v>
      </c>
      <c r="CC6" s="1">
        <f ca="1"/>
        <v>0.18478741772069895</v>
      </c>
      <c r="CD6" s="1">
        <f ca="1"/>
        <v>0.20299413946882836</v>
      </c>
      <c r="CE6" s="1">
        <f ca="1"/>
        <v>0.14788564309411581</v>
      </c>
      <c r="CF6" s="1">
        <f ca="1"/>
        <v>0.15004044545894246</v>
      </c>
      <c r="CG6" s="1">
        <f ca="1"/>
        <v>0.22002320470624898</v>
      </c>
      <c r="CH6" s="1">
        <f ca="1"/>
        <v>0.10380231165907308</v>
      </c>
      <c r="CI6" s="1">
        <f ca="1"/>
        <v>0.2126008550072806</v>
      </c>
      <c r="CJ6" s="1">
        <f ca="1"/>
        <v>0.2982903970350218</v>
      </c>
      <c r="CK6" s="1">
        <f ca="1"/>
        <v>0.2215984683344471</v>
      </c>
      <c r="CL6" s="1">
        <f ca="1"/>
        <v>0.23399362478397207</v>
      </c>
      <c r="CM6" s="1">
        <f ca="1"/>
        <v>0.31785386024973566</v>
      </c>
      <c r="CN6" s="1">
        <f ca="1"/>
        <v>0.29672801962122997</v>
      </c>
      <c r="CO6" s="1">
        <f ca="1"/>
        <v>0.21361896930499555</v>
      </c>
      <c r="CP6" s="1">
        <f ca="1"/>
        <v>0.2404224878216763</v>
      </c>
      <c r="CQ6" s="1">
        <f ca="1"/>
        <v>0.35612631591528726</v>
      </c>
      <c r="CR6" s="1">
        <f ca="1"/>
        <v>0.15376385632763545</v>
      </c>
      <c r="CS6" s="1">
        <f ca="1"/>
        <v>0.21847508768536522</v>
      </c>
      <c r="CT6" s="1">
        <f ca="1"/>
        <v>0.10006833992264569</v>
      </c>
      <c r="CU6" s="1">
        <f ca="1"/>
        <v>0.15602923989689813</v>
      </c>
      <c r="CV6" s="1">
        <f ca="1"/>
        <v>0.11473165515263692</v>
      </c>
      <c r="CW6" s="1">
        <f ca="1"/>
        <v>2.4436862581425967E-2</v>
      </c>
      <c r="CX6" s="1">
        <f ca="1"/>
        <v>0.15328919098943783</v>
      </c>
      <c r="CY6" s="1">
        <f ca="1"/>
        <v>0.25278880719303382</v>
      </c>
      <c r="CZ6" s="1">
        <f ca="1"/>
        <v>0.28194083225612482</v>
      </c>
      <c r="DA6" s="1">
        <f ca="1"/>
        <v>0.24087699728714046</v>
      </c>
      <c r="DB6" s="1">
        <f ca="1"/>
        <v>0.20144092133728136</v>
      </c>
      <c r="DC6" s="1">
        <f ca="1"/>
        <v>7.3356561613850318E-2</v>
      </c>
      <c r="DD6" s="1">
        <f ca="1"/>
        <v>0.27532232036540577</v>
      </c>
      <c r="DE6" s="1">
        <f ca="1"/>
        <v>0.21576341848815569</v>
      </c>
      <c r="DF6" s="1">
        <f ca="1"/>
        <v>0.13302945386036816</v>
      </c>
      <c r="DG6" s="1">
        <f ca="1"/>
        <v>0.18245521912984483</v>
      </c>
      <c r="DH6" s="1">
        <f ca="1"/>
        <v>0.27616821926012858</v>
      </c>
      <c r="DI6" s="1">
        <f ca="1"/>
        <v>0.28736594370483604</v>
      </c>
      <c r="DJ6" s="1">
        <f ca="1"/>
        <v>0.14086487466754588</v>
      </c>
      <c r="DK6" s="1">
        <f ca="1"/>
        <v>8.4237194038713326E-2</v>
      </c>
    </row>
    <row r="7" spans="2:115" x14ac:dyDescent="0.15">
      <c r="B7" s="1" t="s">
        <v>8</v>
      </c>
      <c r="C7" s="1" t="s">
        <v>32</v>
      </c>
      <c r="D7" s="1" t="s">
        <v>35</v>
      </c>
      <c r="E7" s="27">
        <f>44/12</f>
        <v>3.6666666666666665</v>
      </c>
      <c r="F7" s="27" t="s">
        <v>10</v>
      </c>
      <c r="G7" s="27" t="s">
        <v>10</v>
      </c>
      <c r="H7" s="32"/>
      <c r="I7" s="32"/>
      <c r="J7" s="29"/>
      <c r="K7" s="29"/>
      <c r="L7" s="29"/>
      <c r="M7" s="29"/>
      <c r="N7" s="15"/>
      <c r="P7" s="9"/>
    </row>
    <row r="8" spans="2:115" x14ac:dyDescent="0.15">
      <c r="B8" s="16" t="s">
        <v>37</v>
      </c>
      <c r="C8" s="17"/>
      <c r="D8" s="17"/>
      <c r="E8" s="23"/>
      <c r="F8" s="23"/>
      <c r="G8" s="23"/>
      <c r="H8" s="23"/>
      <c r="I8" s="23"/>
      <c r="J8" s="23"/>
      <c r="K8" s="23"/>
      <c r="L8" s="23"/>
      <c r="M8" s="23"/>
      <c r="N8" s="18"/>
    </row>
    <row r="9" spans="2:115" x14ac:dyDescent="0.15">
      <c r="B9" s="1" t="s">
        <v>24</v>
      </c>
      <c r="C9" s="1" t="s">
        <v>14</v>
      </c>
      <c r="D9" s="2" t="s">
        <v>18</v>
      </c>
      <c r="E9" s="21">
        <v>30</v>
      </c>
      <c r="F9" s="21">
        <v>5</v>
      </c>
      <c r="G9" s="27" t="s">
        <v>61</v>
      </c>
      <c r="H9" s="33"/>
      <c r="I9" s="33"/>
      <c r="J9" s="22">
        <f t="shared" ref="J9:J36" ca="1" si="0">AVERAGE(_xlfn.ANCHORARRAY(P9))</f>
        <v>30.023699929744406</v>
      </c>
      <c r="K9" s="22">
        <f t="shared" ref="K9:K36" ca="1" si="1">_xlfn.STDEV.P(_xlfn.ANCHORARRAY(P9))</f>
        <v>5.592280877038462</v>
      </c>
      <c r="L9" s="29">
        <f ca="1">PERCENTILE(_xlfn.ANCHORARRAY(P9),1/2*(1-sims!$N$1))</f>
        <v>19.958144918253165</v>
      </c>
      <c r="M9" s="29">
        <f ca="1">PERCENTILE(_xlfn.ANCHORARRAY(P9),1/2*(1+sims!$N$1))</f>
        <v>38.053505789429906</v>
      </c>
      <c r="N9" s="15">
        <f t="shared" ref="N9:N36" ca="1" si="2">1/2*(M9-L9)/J9</f>
        <v>0.30135128104663927</v>
      </c>
      <c r="P9" s="10" cm="1">
        <f t="array" aca="1" ref="P9:DK9" ca="1">_xlfn.NORM.INV(_xlfn.RANDARRAY(1,$Q$2),E9,F9)</f>
        <v>35.689611014479397</v>
      </c>
      <c r="Q9" s="7">
        <f ca="1"/>
        <v>22.119640944158242</v>
      </c>
      <c r="R9" s="7">
        <f ca="1"/>
        <v>37.098291513217177</v>
      </c>
      <c r="S9" s="7">
        <f ca="1"/>
        <v>38.526591956952132</v>
      </c>
      <c r="T9" s="7">
        <f ca="1"/>
        <v>27.546894703780652</v>
      </c>
      <c r="U9" s="1">
        <f ca="1"/>
        <v>27.748277241516227</v>
      </c>
      <c r="V9" s="1">
        <f ca="1"/>
        <v>36.224025280195967</v>
      </c>
      <c r="W9" s="1">
        <f ca="1"/>
        <v>25.817090736398608</v>
      </c>
      <c r="X9" s="1">
        <f ca="1"/>
        <v>32.120321068164053</v>
      </c>
      <c r="Y9" s="1">
        <f ca="1"/>
        <v>27.039624738552696</v>
      </c>
      <c r="Z9" s="1">
        <f ca="1"/>
        <v>25.316776268724112</v>
      </c>
      <c r="AA9" s="1">
        <f ca="1"/>
        <v>29.209649525455848</v>
      </c>
      <c r="AB9" s="1">
        <f ca="1"/>
        <v>31.674515915403106</v>
      </c>
      <c r="AC9" s="1">
        <f ca="1"/>
        <v>22.880544399081639</v>
      </c>
      <c r="AD9" s="1">
        <f ca="1"/>
        <v>26.545756711214896</v>
      </c>
      <c r="AE9" s="1">
        <f ca="1"/>
        <v>25.081784506415374</v>
      </c>
      <c r="AF9" s="1">
        <f ca="1"/>
        <v>40.781569726113339</v>
      </c>
      <c r="AG9" s="1">
        <f ca="1"/>
        <v>30.951901756834463</v>
      </c>
      <c r="AH9" s="1">
        <f ca="1"/>
        <v>26.143797520082423</v>
      </c>
      <c r="AI9" s="1">
        <f ca="1"/>
        <v>35.284432625281191</v>
      </c>
      <c r="AJ9" s="1">
        <f ca="1"/>
        <v>24.855028939582819</v>
      </c>
      <c r="AK9" s="1">
        <f ca="1"/>
        <v>19.671512702939488</v>
      </c>
      <c r="AL9" s="1">
        <f ca="1"/>
        <v>27.044824872024979</v>
      </c>
      <c r="AM9" s="1">
        <f ca="1"/>
        <v>25.375312877073448</v>
      </c>
      <c r="AN9" s="1">
        <f ca="1"/>
        <v>33.61402945832662</v>
      </c>
      <c r="AO9" s="1">
        <f ca="1"/>
        <v>31.612388752479326</v>
      </c>
      <c r="AP9" s="1">
        <f ca="1"/>
        <v>14.982297907008203</v>
      </c>
      <c r="AQ9" s="1">
        <f ca="1"/>
        <v>24.680594921547332</v>
      </c>
      <c r="AR9" s="1">
        <f ca="1"/>
        <v>31.20262435937277</v>
      </c>
      <c r="AS9" s="1">
        <f ca="1"/>
        <v>28.878240472557248</v>
      </c>
      <c r="AT9" s="1">
        <f ca="1"/>
        <v>37.075313958741006</v>
      </c>
      <c r="AU9" s="1">
        <f ca="1"/>
        <v>43.152174961252442</v>
      </c>
      <c r="AV9" s="1">
        <f ca="1"/>
        <v>33.99118008487455</v>
      </c>
      <c r="AW9" s="1">
        <f ca="1"/>
        <v>23.062166914681598</v>
      </c>
      <c r="AX9" s="1">
        <f ca="1"/>
        <v>33.598891783220772</v>
      </c>
      <c r="AY9" s="1">
        <f ca="1"/>
        <v>18.038603904007832</v>
      </c>
      <c r="AZ9" s="1">
        <f ca="1"/>
        <v>26.873039271814715</v>
      </c>
      <c r="BA9" s="1">
        <f ca="1"/>
        <v>27.472050164581315</v>
      </c>
      <c r="BB9" s="1">
        <f ca="1"/>
        <v>26.672663991726949</v>
      </c>
      <c r="BC9" s="1">
        <f ca="1"/>
        <v>33.020555313935141</v>
      </c>
      <c r="BD9" s="1">
        <f ca="1"/>
        <v>24.682366993978476</v>
      </c>
      <c r="BE9" s="1">
        <f ca="1"/>
        <v>37.501762639698775</v>
      </c>
      <c r="BF9" s="1">
        <f ca="1"/>
        <v>28.296092697005715</v>
      </c>
      <c r="BG9" s="1">
        <f ca="1"/>
        <v>34.909830373849132</v>
      </c>
      <c r="BH9" s="1">
        <f ca="1"/>
        <v>36.565314611546334</v>
      </c>
      <c r="BI9" s="1">
        <f ca="1"/>
        <v>28.377878908989459</v>
      </c>
      <c r="BJ9" s="1">
        <f ca="1"/>
        <v>34.326526184615055</v>
      </c>
      <c r="BK9" s="1">
        <f ca="1"/>
        <v>32.656052959879418</v>
      </c>
      <c r="BL9" s="1">
        <f ca="1"/>
        <v>34.928661400642909</v>
      </c>
      <c r="BM9" s="1">
        <f ca="1"/>
        <v>23.498243959098993</v>
      </c>
      <c r="BN9" s="1">
        <f ca="1"/>
        <v>38.075797679406222</v>
      </c>
      <c r="BO9" s="1">
        <f ca="1"/>
        <v>35.104718252567018</v>
      </c>
      <c r="BP9" s="1">
        <f ca="1"/>
        <v>30.13311152208566</v>
      </c>
      <c r="BQ9" s="1">
        <f ca="1"/>
        <v>19.958850385311397</v>
      </c>
      <c r="BR9" s="1">
        <f ca="1"/>
        <v>32.188580129204212</v>
      </c>
      <c r="BS9" s="1">
        <f ca="1"/>
        <v>26.588485908710197</v>
      </c>
      <c r="BT9" s="1">
        <f ca="1"/>
        <v>33.63238623976347</v>
      </c>
      <c r="BU9" s="1">
        <f ca="1"/>
        <v>36.53439549970463</v>
      </c>
      <c r="BV9" s="1">
        <f ca="1"/>
        <v>33.712324183906183</v>
      </c>
      <c r="BW9" s="1">
        <f ca="1"/>
        <v>38.336064849911409</v>
      </c>
      <c r="BX9" s="1">
        <f ca="1"/>
        <v>19.142920848918017</v>
      </c>
      <c r="BY9" s="1">
        <f ca="1"/>
        <v>28.054737157948001</v>
      </c>
      <c r="BZ9" s="1">
        <f ca="1"/>
        <v>20.764404839004236</v>
      </c>
      <c r="CA9" s="1">
        <f ca="1"/>
        <v>35.17719763632644</v>
      </c>
      <c r="CB9" s="1">
        <f ca="1"/>
        <v>28.702273326237098</v>
      </c>
      <c r="CC9" s="1">
        <f ca="1"/>
        <v>30.597447968436455</v>
      </c>
      <c r="CD9" s="1">
        <f ca="1"/>
        <v>29.832462019678054</v>
      </c>
      <c r="CE9" s="1">
        <f ca="1"/>
        <v>29.462177921370621</v>
      </c>
      <c r="CF9" s="1">
        <f ca="1"/>
        <v>26.713093782066665</v>
      </c>
      <c r="CG9" s="1">
        <f ca="1"/>
        <v>19.944741044146781</v>
      </c>
      <c r="CH9" s="1">
        <f ca="1"/>
        <v>32.374339373743453</v>
      </c>
      <c r="CI9" s="1">
        <f ca="1"/>
        <v>27.544725791331686</v>
      </c>
      <c r="CJ9" s="1">
        <f ca="1"/>
        <v>29.532012643124748</v>
      </c>
      <c r="CK9" s="1">
        <f ca="1"/>
        <v>25.050857368410217</v>
      </c>
      <c r="CL9" s="1">
        <f ca="1"/>
        <v>36.965978232741172</v>
      </c>
      <c r="CM9" s="1">
        <f ca="1"/>
        <v>37.906221717486595</v>
      </c>
      <c r="CN9" s="1">
        <f ca="1"/>
        <v>23.164969551280706</v>
      </c>
      <c r="CO9" s="1">
        <f ca="1"/>
        <v>26.248386287660072</v>
      </c>
      <c r="CP9" s="1">
        <f ca="1"/>
        <v>34.386121737130409</v>
      </c>
      <c r="CQ9" s="1">
        <f ca="1"/>
        <v>26.556222488389682</v>
      </c>
      <c r="CR9" s="1">
        <f ca="1"/>
        <v>29.250348838244829</v>
      </c>
      <c r="CS9" s="1">
        <f ca="1"/>
        <v>35.544426169255516</v>
      </c>
      <c r="CT9" s="1">
        <f ca="1"/>
        <v>38.052332532062735</v>
      </c>
      <c r="CU9" s="1">
        <f ca="1"/>
        <v>28.493380384696845</v>
      </c>
      <c r="CV9" s="1">
        <f ca="1"/>
        <v>33.779677339056441</v>
      </c>
      <c r="CW9" s="1">
        <f ca="1"/>
        <v>30.5929081777901</v>
      </c>
      <c r="CX9" s="1">
        <f ca="1"/>
        <v>31.413618259758955</v>
      </c>
      <c r="CY9" s="1">
        <f ca="1"/>
        <v>29.825177103356992</v>
      </c>
      <c r="CZ9" s="1">
        <f ca="1"/>
        <v>35.777381116011938</v>
      </c>
      <c r="DA9" s="1">
        <f ca="1"/>
        <v>36.466557258806418</v>
      </c>
      <c r="DB9" s="1">
        <f ca="1"/>
        <v>34.395222678792948</v>
      </c>
      <c r="DC9" s="1">
        <f ca="1"/>
        <v>29.8123303895036</v>
      </c>
      <c r="DD9" s="1">
        <f ca="1"/>
        <v>32.784623619851082</v>
      </c>
      <c r="DE9" s="1">
        <f ca="1"/>
        <v>21.891339785107085</v>
      </c>
      <c r="DF9" s="1">
        <f ca="1"/>
        <v>34.320197301554757</v>
      </c>
      <c r="DG9" s="1">
        <f ca="1"/>
        <v>33.525060956010712</v>
      </c>
      <c r="DH9" s="1">
        <f ca="1"/>
        <v>23.428887010949058</v>
      </c>
      <c r="DI9" s="1">
        <f ca="1"/>
        <v>31.5127816540837</v>
      </c>
      <c r="DJ9" s="1">
        <f ca="1"/>
        <v>20.877408257744236</v>
      </c>
      <c r="DK9" s="1">
        <f ca="1"/>
        <v>33.823003262727212</v>
      </c>
    </row>
    <row r="10" spans="2:115" x14ac:dyDescent="0.15">
      <c r="B10" s="1" t="s">
        <v>24</v>
      </c>
      <c r="C10" s="1" t="s">
        <v>15</v>
      </c>
      <c r="D10" s="2" t="s">
        <v>18</v>
      </c>
      <c r="E10" s="21">
        <v>80</v>
      </c>
      <c r="F10" s="21">
        <v>30</v>
      </c>
      <c r="G10" s="27" t="s">
        <v>61</v>
      </c>
      <c r="H10" s="33"/>
      <c r="I10" s="33"/>
      <c r="J10" s="22">
        <f t="shared" ca="1" si="0"/>
        <v>81.314072386885343</v>
      </c>
      <c r="K10" s="22">
        <f t="shared" ca="1" si="1"/>
        <v>31.171769126877752</v>
      </c>
      <c r="L10" s="29">
        <f ca="1">PERCENTILE(_xlfn.ANCHORARRAY(P10),1/2*(1-sims!$N$1))</f>
        <v>30.955133526822703</v>
      </c>
      <c r="M10" s="29">
        <f ca="1">PERCENTILE(_xlfn.ANCHORARRAY(P10),1/2*(1+sims!$N$1))</f>
        <v>135.81157276357416</v>
      </c>
      <c r="N10" s="15">
        <f t="shared" ca="1" si="2"/>
        <v>0.64476194684884036</v>
      </c>
      <c r="P10" s="10" cm="1">
        <f t="array" aca="1" ref="P10:DK10" ca="1">_xlfn.NORM.INV(_xlfn.RANDARRAY(1,$Q$2),E10,F10)</f>
        <v>101.11961880420253</v>
      </c>
      <c r="Q10" s="7">
        <f ca="1"/>
        <v>72.530455888409975</v>
      </c>
      <c r="R10" s="7">
        <f ca="1"/>
        <v>76.378849460105243</v>
      </c>
      <c r="S10" s="7">
        <f ca="1"/>
        <v>31.11690744565859</v>
      </c>
      <c r="T10" s="7">
        <f ca="1"/>
        <v>69.315836758459639</v>
      </c>
      <c r="U10" s="1">
        <f ca="1"/>
        <v>116.18505627877576</v>
      </c>
      <c r="V10" s="1">
        <f ca="1"/>
        <v>100.99177849908268</v>
      </c>
      <c r="W10" s="1">
        <f ca="1"/>
        <v>108.91786578148313</v>
      </c>
      <c r="X10" s="1">
        <f ca="1"/>
        <v>91.762040098242295</v>
      </c>
      <c r="Y10" s="1">
        <f ca="1"/>
        <v>76.138047967505585</v>
      </c>
      <c r="Z10" s="1">
        <f ca="1"/>
        <v>89.84623513577732</v>
      </c>
      <c r="AA10" s="1">
        <f ca="1"/>
        <v>67.086011040331073</v>
      </c>
      <c r="AB10" s="1">
        <f ca="1"/>
        <v>62.168291937012711</v>
      </c>
      <c r="AC10" s="1">
        <f ca="1"/>
        <v>124.31077742178638</v>
      </c>
      <c r="AD10" s="1">
        <f ca="1"/>
        <v>104.92491673738439</v>
      </c>
      <c r="AE10" s="1">
        <f ca="1"/>
        <v>97.548269474197568</v>
      </c>
      <c r="AF10" s="1">
        <f ca="1"/>
        <v>114.04541841755446</v>
      </c>
      <c r="AG10" s="1">
        <f ca="1"/>
        <v>67.256093072865383</v>
      </c>
      <c r="AH10" s="1">
        <f ca="1"/>
        <v>103.81323771359354</v>
      </c>
      <c r="AI10" s="1">
        <f ca="1"/>
        <v>111.1694219652086</v>
      </c>
      <c r="AJ10" s="1">
        <f ca="1"/>
        <v>55.486683751061165</v>
      </c>
      <c r="AK10" s="1">
        <f ca="1"/>
        <v>36.506671324535297</v>
      </c>
      <c r="AL10" s="1">
        <f ca="1"/>
        <v>19.881224261660783</v>
      </c>
      <c r="AM10" s="1">
        <f ca="1"/>
        <v>109.94235103295301</v>
      </c>
      <c r="AN10" s="1">
        <f ca="1"/>
        <v>97.553142644721021</v>
      </c>
      <c r="AO10" s="1">
        <f ca="1"/>
        <v>67.792363494651113</v>
      </c>
      <c r="AP10" s="1">
        <f ca="1"/>
        <v>148.03377515620792</v>
      </c>
      <c r="AQ10" s="1">
        <f ca="1"/>
        <v>58.605401496277572</v>
      </c>
      <c r="AR10" s="1">
        <f ca="1"/>
        <v>125.80689322270371</v>
      </c>
      <c r="AS10" s="1">
        <f ca="1"/>
        <v>141.6335711162115</v>
      </c>
      <c r="AT10" s="1">
        <f ca="1"/>
        <v>88.095120743128135</v>
      </c>
      <c r="AU10" s="1">
        <f ca="1"/>
        <v>87.44544670672235</v>
      </c>
      <c r="AV10" s="1">
        <f ca="1"/>
        <v>62.209379139373851</v>
      </c>
      <c r="AW10" s="1">
        <f ca="1"/>
        <v>55.638819556627666</v>
      </c>
      <c r="AX10" s="1">
        <f ca="1"/>
        <v>32.886697086123746</v>
      </c>
      <c r="AY10" s="1">
        <f ca="1"/>
        <v>91.977373595215113</v>
      </c>
      <c r="AZ10" s="1">
        <f ca="1"/>
        <v>85.757676499838283</v>
      </c>
      <c r="BA10" s="1">
        <f ca="1"/>
        <v>94.303892135617502</v>
      </c>
      <c r="BB10" s="1">
        <f ca="1"/>
        <v>110.47245396454167</v>
      </c>
      <c r="BC10" s="1">
        <f ca="1"/>
        <v>102.43142402271648</v>
      </c>
      <c r="BD10" s="1">
        <f ca="1"/>
        <v>74.758857912154951</v>
      </c>
      <c r="BE10" s="1">
        <f ca="1"/>
        <v>149.79802255503819</v>
      </c>
      <c r="BF10" s="1">
        <f ca="1"/>
        <v>58.195949438412178</v>
      </c>
      <c r="BG10" s="1">
        <f ca="1"/>
        <v>64.618592664630611</v>
      </c>
      <c r="BH10" s="1">
        <f ca="1"/>
        <v>51.749110094834677</v>
      </c>
      <c r="BI10" s="1">
        <f ca="1"/>
        <v>61.521671338509691</v>
      </c>
      <c r="BJ10" s="1">
        <f ca="1"/>
        <v>49.434391150961545</v>
      </c>
      <c r="BK10" s="1">
        <f ca="1"/>
        <v>38.084245013315801</v>
      </c>
      <c r="BL10" s="1">
        <f ca="1"/>
        <v>113.04805836470777</v>
      </c>
      <c r="BM10" s="1">
        <f ca="1"/>
        <v>42.239158128073761</v>
      </c>
      <c r="BN10" s="1">
        <f ca="1"/>
        <v>92.915274367113639</v>
      </c>
      <c r="BO10" s="1">
        <f ca="1"/>
        <v>87.615866426766019</v>
      </c>
      <c r="BP10" s="1">
        <f ca="1"/>
        <v>26.310926889398424</v>
      </c>
      <c r="BQ10" s="1">
        <f ca="1"/>
        <v>27.881429068940875</v>
      </c>
      <c r="BR10" s="1">
        <f ca="1"/>
        <v>46.420054597381885</v>
      </c>
      <c r="BS10" s="1">
        <f ca="1"/>
        <v>122.83281870261813</v>
      </c>
      <c r="BT10" s="1">
        <f ca="1"/>
        <v>16.737747140231953</v>
      </c>
      <c r="BU10" s="1">
        <f ca="1"/>
        <v>71.37501466256272</v>
      </c>
      <c r="BV10" s="1">
        <f ca="1"/>
        <v>128.94092666486432</v>
      </c>
      <c r="BW10" s="1">
        <f ca="1"/>
        <v>50.028774441154177</v>
      </c>
      <c r="BX10" s="1">
        <f ca="1"/>
        <v>92.833169605731868</v>
      </c>
      <c r="BY10" s="1">
        <f ca="1"/>
        <v>73.348829996643389</v>
      </c>
      <c r="BZ10" s="1">
        <f ca="1"/>
        <v>49.406941212158301</v>
      </c>
      <c r="CA10" s="1">
        <f ca="1"/>
        <v>88.158622530312186</v>
      </c>
      <c r="CB10" s="1">
        <f ca="1"/>
        <v>70.030066904191244</v>
      </c>
      <c r="CC10" s="1">
        <f ca="1"/>
        <v>92.482558488363225</v>
      </c>
      <c r="CD10" s="1">
        <f ca="1"/>
        <v>54.647912412918117</v>
      </c>
      <c r="CE10" s="1">
        <f ca="1"/>
        <v>42.4850989592357</v>
      </c>
      <c r="CF10" s="1">
        <f ca="1"/>
        <v>94.48859772234772</v>
      </c>
      <c r="CG10" s="1">
        <f ca="1"/>
        <v>64.414238248399627</v>
      </c>
      <c r="CH10" s="1">
        <f ca="1"/>
        <v>78.982512497150296</v>
      </c>
      <c r="CI10" s="1">
        <f ca="1"/>
        <v>33.984436257812533</v>
      </c>
      <c r="CJ10" s="1">
        <f ca="1"/>
        <v>105.84626029744437</v>
      </c>
      <c r="CK10" s="1">
        <f ca="1"/>
        <v>70.015724831308319</v>
      </c>
      <c r="CL10" s="1">
        <f ca="1"/>
        <v>89.3740002296461</v>
      </c>
      <c r="CM10" s="1">
        <f ca="1"/>
        <v>73.370394914472115</v>
      </c>
      <c r="CN10" s="1">
        <f ca="1"/>
        <v>119.57005638076349</v>
      </c>
      <c r="CO10" s="1">
        <f ca="1"/>
        <v>108.81074025606587</v>
      </c>
      <c r="CP10" s="1">
        <f ca="1"/>
        <v>94.319819100463718</v>
      </c>
      <c r="CQ10" s="1">
        <f ca="1"/>
        <v>91.185240320652113</v>
      </c>
      <c r="CR10" s="1">
        <f ca="1"/>
        <v>83.182992518376693</v>
      </c>
      <c r="CS10" s="1">
        <f ca="1"/>
        <v>124.16661540419813</v>
      </c>
      <c r="CT10" s="1">
        <f ca="1"/>
        <v>83.294671987972052</v>
      </c>
      <c r="CU10" s="1">
        <f ca="1"/>
        <v>122.66042342272294</v>
      </c>
      <c r="CV10" s="1">
        <f ca="1"/>
        <v>143.02817376360548</v>
      </c>
      <c r="CW10" s="1">
        <f ca="1"/>
        <v>78.805973477233294</v>
      </c>
      <c r="CX10" s="1">
        <f ca="1"/>
        <v>78.720640307761144</v>
      </c>
      <c r="CY10" s="1">
        <f ca="1"/>
        <v>54.136456384898096</v>
      </c>
      <c r="CZ10" s="1">
        <f ca="1"/>
        <v>93.53024555029171</v>
      </c>
      <c r="DA10" s="1">
        <f ca="1"/>
        <v>56.617176435492084</v>
      </c>
      <c r="DB10" s="1">
        <f ca="1"/>
        <v>67.26694403703064</v>
      </c>
      <c r="DC10" s="1">
        <f ca="1"/>
        <v>135.50515179764591</v>
      </c>
      <c r="DD10" s="1">
        <f ca="1"/>
        <v>45.310560823291603</v>
      </c>
      <c r="DE10" s="1">
        <f ca="1"/>
        <v>62.570533501124096</v>
      </c>
      <c r="DF10" s="1">
        <f ca="1"/>
        <v>150.75479595993642</v>
      </c>
      <c r="DG10" s="1">
        <f ca="1"/>
        <v>76.449771408099323</v>
      </c>
      <c r="DH10" s="1">
        <f ca="1"/>
        <v>66.060954889650816</v>
      </c>
      <c r="DI10" s="1">
        <f ca="1"/>
        <v>103.65136687267491</v>
      </c>
      <c r="DJ10" s="1">
        <f ca="1"/>
        <v>68.257128237920767</v>
      </c>
      <c r="DK10" s="1">
        <f ca="1"/>
        <v>16.089060272334919</v>
      </c>
    </row>
    <row r="11" spans="2:115" x14ac:dyDescent="0.15">
      <c r="B11" s="1" t="s">
        <v>24</v>
      </c>
      <c r="C11" s="1" t="s">
        <v>16</v>
      </c>
      <c r="D11" s="2" t="s">
        <v>18</v>
      </c>
      <c r="E11" s="21">
        <v>200</v>
      </c>
      <c r="F11" s="21">
        <v>30</v>
      </c>
      <c r="G11" s="27" t="s">
        <v>61</v>
      </c>
      <c r="H11" s="33"/>
      <c r="I11" s="33"/>
      <c r="J11" s="22">
        <f t="shared" ca="1" si="0"/>
        <v>200.48593926413133</v>
      </c>
      <c r="K11" s="22">
        <f t="shared" ca="1" si="1"/>
        <v>29.966878604131878</v>
      </c>
      <c r="L11" s="29">
        <f ca="1">PERCENTILE(_xlfn.ANCHORARRAY(P11),1/2*(1-sims!$N$1))</f>
        <v>145.77428187562285</v>
      </c>
      <c r="M11" s="29">
        <f ca="1">PERCENTILE(_xlfn.ANCHORARRAY(P11),1/2*(1+sims!$N$1))</f>
        <v>245.17864542946458</v>
      </c>
      <c r="N11" s="15">
        <f t="shared" ca="1" si="2"/>
        <v>0.24790856635307698</v>
      </c>
      <c r="P11" s="10" cm="1">
        <f t="array" aca="1" ref="P11:DK11" ca="1">_xlfn.NORM.INV(_xlfn.RANDARRAY(1,$Q$2),E11,F11)</f>
        <v>213.04500190814318</v>
      </c>
      <c r="Q11" s="7">
        <f ca="1"/>
        <v>209.47680900659068</v>
      </c>
      <c r="R11" s="7">
        <f ca="1"/>
        <v>249.20721697950975</v>
      </c>
      <c r="S11" s="7">
        <f ca="1"/>
        <v>177.92526543078037</v>
      </c>
      <c r="T11" s="7">
        <f ca="1"/>
        <v>178.61016464573726</v>
      </c>
      <c r="U11" s="1">
        <f ca="1"/>
        <v>201.68208128727301</v>
      </c>
      <c r="V11" s="1">
        <f ca="1"/>
        <v>242.7770652675955</v>
      </c>
      <c r="W11" s="1">
        <f ca="1"/>
        <v>237.35822968000599</v>
      </c>
      <c r="X11" s="1">
        <f ca="1"/>
        <v>186.60942698679978</v>
      </c>
      <c r="Y11" s="1">
        <f ca="1"/>
        <v>223.96169624895785</v>
      </c>
      <c r="Z11" s="1">
        <f ca="1"/>
        <v>193.00471461418405</v>
      </c>
      <c r="AA11" s="1">
        <f ca="1"/>
        <v>167.20658044080349</v>
      </c>
      <c r="AB11" s="1">
        <f ca="1"/>
        <v>187.27377276971183</v>
      </c>
      <c r="AC11" s="1">
        <f ca="1"/>
        <v>193.33347203417</v>
      </c>
      <c r="AD11" s="1">
        <f ca="1"/>
        <v>177.14831865855467</v>
      </c>
      <c r="AE11" s="1">
        <f ca="1"/>
        <v>227.32721583056787</v>
      </c>
      <c r="AF11" s="1">
        <f ca="1"/>
        <v>191.96336150166329</v>
      </c>
      <c r="AG11" s="1">
        <f ca="1"/>
        <v>139.31223518301312</v>
      </c>
      <c r="AH11" s="1">
        <f ca="1"/>
        <v>178.3733895246321</v>
      </c>
      <c r="AI11" s="1">
        <f ca="1"/>
        <v>201.81795857525114</v>
      </c>
      <c r="AJ11" s="1">
        <f ca="1"/>
        <v>233.79105113676141</v>
      </c>
      <c r="AK11" s="1">
        <f ca="1"/>
        <v>185.26059379071285</v>
      </c>
      <c r="AL11" s="1">
        <f ca="1"/>
        <v>186.25406042036778</v>
      </c>
      <c r="AM11" s="1">
        <f ca="1"/>
        <v>225.50014956435709</v>
      </c>
      <c r="AN11" s="1">
        <f ca="1"/>
        <v>242.45607917639433</v>
      </c>
      <c r="AO11" s="1">
        <f ca="1"/>
        <v>179.75274735213259</v>
      </c>
      <c r="AP11" s="1">
        <f ca="1"/>
        <v>221.73017383840951</v>
      </c>
      <c r="AQ11" s="1">
        <f ca="1"/>
        <v>236.25824763928739</v>
      </c>
      <c r="AR11" s="1">
        <f ca="1"/>
        <v>135.36499767980121</v>
      </c>
      <c r="AS11" s="1">
        <f ca="1"/>
        <v>206.23445878732218</v>
      </c>
      <c r="AT11" s="1">
        <f ca="1"/>
        <v>214.69117618424897</v>
      </c>
      <c r="AU11" s="1">
        <f ca="1"/>
        <v>226.16202348301226</v>
      </c>
      <c r="AV11" s="1">
        <f ca="1"/>
        <v>228.20192865042077</v>
      </c>
      <c r="AW11" s="1">
        <f ca="1"/>
        <v>260.11666947455365</v>
      </c>
      <c r="AX11" s="1">
        <f ca="1"/>
        <v>193.434615019718</v>
      </c>
      <c r="AY11" s="1">
        <f ca="1"/>
        <v>163.70014534291491</v>
      </c>
      <c r="AZ11" s="1">
        <f ca="1"/>
        <v>210.01525662731314</v>
      </c>
      <c r="BA11" s="1">
        <f ca="1"/>
        <v>144.26004092810149</v>
      </c>
      <c r="BB11" s="1">
        <f ca="1"/>
        <v>197.47764379386467</v>
      </c>
      <c r="BC11" s="1">
        <f ca="1"/>
        <v>175.70700863935983</v>
      </c>
      <c r="BD11" s="1">
        <f ca="1"/>
        <v>200.1951437963059</v>
      </c>
      <c r="BE11" s="1">
        <f ca="1"/>
        <v>181.18041286773939</v>
      </c>
      <c r="BF11" s="1">
        <f ca="1"/>
        <v>173.20732022824893</v>
      </c>
      <c r="BG11" s="1">
        <f ca="1"/>
        <v>211.90493454552549</v>
      </c>
      <c r="BH11" s="1">
        <f ca="1"/>
        <v>249.53760051559692</v>
      </c>
      <c r="BI11" s="1">
        <f ca="1"/>
        <v>202.97274645894717</v>
      </c>
      <c r="BJ11" s="1">
        <f ca="1"/>
        <v>243.64438677870885</v>
      </c>
      <c r="BK11" s="1">
        <f ca="1"/>
        <v>175.96308845797554</v>
      </c>
      <c r="BL11" s="1">
        <f ca="1"/>
        <v>243.43816467230573</v>
      </c>
      <c r="BM11" s="1">
        <f ca="1"/>
        <v>199.8162730672689</v>
      </c>
      <c r="BN11" s="1">
        <f ca="1"/>
        <v>219.63091056549567</v>
      </c>
      <c r="BO11" s="1">
        <f ca="1"/>
        <v>167.83985680136462</v>
      </c>
      <c r="BP11" s="1">
        <f ca="1"/>
        <v>233.83622878645613</v>
      </c>
      <c r="BQ11" s="1">
        <f ca="1"/>
        <v>177.17306438573229</v>
      </c>
      <c r="BR11" s="1">
        <f ca="1"/>
        <v>138.84153211375639</v>
      </c>
      <c r="BS11" s="1">
        <f ca="1"/>
        <v>174.14372990870237</v>
      </c>
      <c r="BT11" s="1">
        <f ca="1"/>
        <v>189.42450956153539</v>
      </c>
      <c r="BU11" s="1">
        <f ca="1"/>
        <v>205.76477108554468</v>
      </c>
      <c r="BV11" s="1">
        <f ca="1"/>
        <v>203.37750453582638</v>
      </c>
      <c r="BW11" s="1">
        <f ca="1"/>
        <v>227.16469865161724</v>
      </c>
      <c r="BX11" s="1">
        <f ca="1"/>
        <v>145.82992846598069</v>
      </c>
      <c r="BY11" s="1">
        <f ca="1"/>
        <v>164.73855049875272</v>
      </c>
      <c r="BZ11" s="1">
        <f ca="1"/>
        <v>228.7499171763713</v>
      </c>
      <c r="CA11" s="1">
        <f ca="1"/>
        <v>211.24408131772589</v>
      </c>
      <c r="CB11" s="1">
        <f ca="1"/>
        <v>182.10727563922373</v>
      </c>
      <c r="CC11" s="1">
        <f ca="1"/>
        <v>214.09335403904868</v>
      </c>
      <c r="CD11" s="1">
        <f ca="1"/>
        <v>197.73895566990518</v>
      </c>
      <c r="CE11" s="1">
        <f ca="1"/>
        <v>246.03384395441938</v>
      </c>
      <c r="CF11" s="1">
        <f ca="1"/>
        <v>198.68473334953958</v>
      </c>
      <c r="CG11" s="1">
        <f ca="1"/>
        <v>197.70505970285069</v>
      </c>
      <c r="CH11" s="1">
        <f ca="1"/>
        <v>245.13363498078274</v>
      </c>
      <c r="CI11" s="1">
        <f ca="1"/>
        <v>181.00086736659514</v>
      </c>
      <c r="CJ11" s="1">
        <f ca="1"/>
        <v>199.3394267458697</v>
      </c>
      <c r="CK11" s="1">
        <f ca="1"/>
        <v>149.19764082069258</v>
      </c>
      <c r="CL11" s="1">
        <f ca="1"/>
        <v>186.23008916691987</v>
      </c>
      <c r="CM11" s="1">
        <f ca="1"/>
        <v>244.9649915103596</v>
      </c>
      <c r="CN11" s="1">
        <f ca="1"/>
        <v>162.34208591589848</v>
      </c>
      <c r="CO11" s="1">
        <f ca="1"/>
        <v>177.20870345167597</v>
      </c>
      <c r="CP11" s="1">
        <f ca="1"/>
        <v>166.4428584921244</v>
      </c>
      <c r="CQ11" s="1">
        <f ca="1"/>
        <v>230.26970185737673</v>
      </c>
      <c r="CR11" s="1">
        <f ca="1"/>
        <v>182.26258675174375</v>
      </c>
      <c r="CS11" s="1">
        <f ca="1"/>
        <v>255.8222539779072</v>
      </c>
      <c r="CT11" s="1">
        <f ca="1"/>
        <v>238.88595875244599</v>
      </c>
      <c r="CU11" s="1">
        <f ca="1"/>
        <v>223.33213642091664</v>
      </c>
      <c r="CV11" s="1">
        <f ca="1"/>
        <v>204.7875818258118</v>
      </c>
      <c r="CW11" s="1">
        <f ca="1"/>
        <v>144.71699665882386</v>
      </c>
      <c r="CX11" s="1">
        <f ca="1"/>
        <v>197.43537169726645</v>
      </c>
      <c r="CY11" s="1">
        <f ca="1"/>
        <v>165.5299310873805</v>
      </c>
      <c r="CZ11" s="1">
        <f ca="1"/>
        <v>152.96703389402884</v>
      </c>
      <c r="DA11" s="1">
        <f ca="1"/>
        <v>214.7322133075478</v>
      </c>
      <c r="DB11" s="1">
        <f ca="1"/>
        <v>192.53155788145907</v>
      </c>
      <c r="DC11" s="1">
        <f ca="1"/>
        <v>241.3027889363658</v>
      </c>
      <c r="DD11" s="1">
        <f ca="1"/>
        <v>237.76644163480998</v>
      </c>
      <c r="DE11" s="1">
        <f ca="1"/>
        <v>174.51005441450906</v>
      </c>
      <c r="DF11" s="1">
        <f ca="1"/>
        <v>223.22649004779731</v>
      </c>
      <c r="DG11" s="1">
        <f ca="1"/>
        <v>214.76238366808795</v>
      </c>
      <c r="DH11" s="1">
        <f ca="1"/>
        <v>195.16903787000112</v>
      </c>
      <c r="DI11" s="1">
        <f ca="1"/>
        <v>237.73340633369122</v>
      </c>
      <c r="DJ11" s="1">
        <f ca="1"/>
        <v>174.13611290158912</v>
      </c>
      <c r="DK11" s="1">
        <f ca="1"/>
        <v>185.08796634119062</v>
      </c>
    </row>
    <row r="12" spans="2:115" x14ac:dyDescent="0.15">
      <c r="B12" s="1" t="s">
        <v>24</v>
      </c>
      <c r="C12" s="1" t="s">
        <v>17</v>
      </c>
      <c r="D12" s="2" t="s">
        <v>18</v>
      </c>
      <c r="E12" s="21">
        <v>100</v>
      </c>
      <c r="F12" s="21">
        <v>35</v>
      </c>
      <c r="G12" s="27" t="s">
        <v>61</v>
      </c>
      <c r="H12" s="33"/>
      <c r="I12" s="33"/>
      <c r="J12" s="22">
        <f t="shared" ca="1" si="0"/>
        <v>99.413262483106578</v>
      </c>
      <c r="K12" s="22">
        <f t="shared" ca="1" si="1"/>
        <v>34.91576139706256</v>
      </c>
      <c r="L12" s="29">
        <f ca="1">PERCENTILE(_xlfn.ANCHORARRAY(P12),1/2*(1-sims!$N$1))</f>
        <v>49.963842250954279</v>
      </c>
      <c r="M12" s="29">
        <f ca="1">PERCENTILE(_xlfn.ANCHORARRAY(P12),1/2*(1+sims!$N$1))</f>
        <v>154.92103469131598</v>
      </c>
      <c r="N12" s="15">
        <f t="shared" ca="1" si="2"/>
        <v>0.52788325128247959</v>
      </c>
      <c r="P12" s="10" cm="1">
        <f t="array" aca="1" ref="P12:DK12" ca="1">_xlfn.NORM.INV(_xlfn.RANDARRAY(1,$Q$2),E12,F12)</f>
        <v>82.002492202630179</v>
      </c>
      <c r="Q12" s="7">
        <f ca="1"/>
        <v>63.426826152685386</v>
      </c>
      <c r="R12" s="7">
        <f ca="1"/>
        <v>21.995037456236489</v>
      </c>
      <c r="S12" s="7">
        <f ca="1"/>
        <v>26.488350552550344</v>
      </c>
      <c r="T12" s="7">
        <f ca="1"/>
        <v>75.926525260557099</v>
      </c>
      <c r="U12" s="1">
        <f ca="1"/>
        <v>113.25115675164365</v>
      </c>
      <c r="V12" s="1">
        <f ca="1"/>
        <v>26.887616017433515</v>
      </c>
      <c r="W12" s="1">
        <f ca="1"/>
        <v>107.69921382130531</v>
      </c>
      <c r="X12" s="1">
        <f ca="1"/>
        <v>66.079448259834663</v>
      </c>
      <c r="Y12" s="1">
        <f ca="1"/>
        <v>129.07668460743417</v>
      </c>
      <c r="Z12" s="1">
        <f ca="1"/>
        <v>52.380092894227076</v>
      </c>
      <c r="AA12" s="1">
        <f ca="1"/>
        <v>114.52894189213208</v>
      </c>
      <c r="AB12" s="1">
        <f ca="1"/>
        <v>106.41828059228085</v>
      </c>
      <c r="AC12" s="1">
        <f ca="1"/>
        <v>89.123759352603201</v>
      </c>
      <c r="AD12" s="1">
        <f ca="1"/>
        <v>62.894549986485401</v>
      </c>
      <c r="AE12" s="1">
        <f ca="1"/>
        <v>136.84447980524442</v>
      </c>
      <c r="AF12" s="1">
        <f ca="1"/>
        <v>59.636227731703748</v>
      </c>
      <c r="AG12" s="1">
        <f ca="1"/>
        <v>78.797588202507328</v>
      </c>
      <c r="AH12" s="1">
        <f ca="1"/>
        <v>56.519374190931103</v>
      </c>
      <c r="AI12" s="1">
        <f ca="1"/>
        <v>49.968918344261525</v>
      </c>
      <c r="AJ12" s="1">
        <f ca="1"/>
        <v>107.03028294605571</v>
      </c>
      <c r="AK12" s="1">
        <f ca="1"/>
        <v>136.86514219323277</v>
      </c>
      <c r="AL12" s="1">
        <f ca="1"/>
        <v>70.325981257613449</v>
      </c>
      <c r="AM12" s="1">
        <f ca="1"/>
        <v>95.666780188957915</v>
      </c>
      <c r="AN12" s="1">
        <f ca="1"/>
        <v>85.522897038211909</v>
      </c>
      <c r="AO12" s="1">
        <f ca="1"/>
        <v>115.67098680796248</v>
      </c>
      <c r="AP12" s="1">
        <f ca="1"/>
        <v>102.95162888172973</v>
      </c>
      <c r="AQ12" s="1">
        <f ca="1"/>
        <v>147.25526729209918</v>
      </c>
      <c r="AR12" s="1">
        <f ca="1"/>
        <v>101.84058150884294</v>
      </c>
      <c r="AS12" s="1">
        <f ca="1"/>
        <v>85.913730154979163</v>
      </c>
      <c r="AT12" s="1">
        <f ca="1"/>
        <v>120.84238916356706</v>
      </c>
      <c r="AU12" s="1">
        <f ca="1"/>
        <v>125.57732800603324</v>
      </c>
      <c r="AV12" s="1">
        <f ca="1"/>
        <v>176.28384974527364</v>
      </c>
      <c r="AW12" s="1">
        <f ca="1"/>
        <v>112.74952383001764</v>
      </c>
      <c r="AX12" s="1">
        <f ca="1"/>
        <v>67.73664571186859</v>
      </c>
      <c r="AY12" s="1">
        <f ca="1"/>
        <v>138.43476499043811</v>
      </c>
      <c r="AZ12" s="1">
        <f ca="1"/>
        <v>91.675019874363855</v>
      </c>
      <c r="BA12" s="1">
        <f ca="1"/>
        <v>106.72161639282422</v>
      </c>
      <c r="BB12" s="1">
        <f ca="1"/>
        <v>93.549126915425774</v>
      </c>
      <c r="BC12" s="1">
        <f ca="1"/>
        <v>75.447775056148558</v>
      </c>
      <c r="BD12" s="1">
        <f ca="1"/>
        <v>64.983660493030243</v>
      </c>
      <c r="BE12" s="1">
        <f ca="1"/>
        <v>112.22250040577546</v>
      </c>
      <c r="BF12" s="1">
        <f ca="1"/>
        <v>114.19634904939342</v>
      </c>
      <c r="BG12" s="1">
        <f ca="1"/>
        <v>75.396487589982343</v>
      </c>
      <c r="BH12" s="1">
        <f ca="1"/>
        <v>67.734533722280986</v>
      </c>
      <c r="BI12" s="1">
        <f ca="1"/>
        <v>138.73074225231144</v>
      </c>
      <c r="BJ12" s="1">
        <f ca="1"/>
        <v>149.50369712824582</v>
      </c>
      <c r="BK12" s="1">
        <f ca="1"/>
        <v>96.408535974542957</v>
      </c>
      <c r="BL12" s="1">
        <f ca="1"/>
        <v>200.03322545075062</v>
      </c>
      <c r="BM12" s="1">
        <f ca="1"/>
        <v>135.4006503732661</v>
      </c>
      <c r="BN12" s="1">
        <f ca="1"/>
        <v>93.693878030253344</v>
      </c>
      <c r="BO12" s="1">
        <f ca="1"/>
        <v>127.4172970017498</v>
      </c>
      <c r="BP12" s="1">
        <f ca="1"/>
        <v>81.702580367600746</v>
      </c>
      <c r="BQ12" s="1">
        <f ca="1"/>
        <v>58.989862665753833</v>
      </c>
      <c r="BR12" s="1">
        <f ca="1"/>
        <v>78.764031469850664</v>
      </c>
      <c r="BS12" s="1">
        <f ca="1"/>
        <v>121.49292065836994</v>
      </c>
      <c r="BT12" s="1">
        <f ca="1"/>
        <v>89.336492164273011</v>
      </c>
      <c r="BU12" s="1">
        <f ca="1"/>
        <v>174.29430326443321</v>
      </c>
      <c r="BV12" s="1">
        <f ca="1"/>
        <v>133.22923427272244</v>
      </c>
      <c r="BW12" s="1">
        <f ca="1"/>
        <v>58.559442020680663</v>
      </c>
      <c r="BX12" s="1">
        <f ca="1"/>
        <v>67.08598914866792</v>
      </c>
      <c r="BY12" s="1">
        <f ca="1"/>
        <v>115.00804487742002</v>
      </c>
      <c r="BZ12" s="1">
        <f ca="1"/>
        <v>136.57993917647241</v>
      </c>
      <c r="CA12" s="1">
        <f ca="1"/>
        <v>105.57198292334715</v>
      </c>
      <c r="CB12" s="1">
        <f ca="1"/>
        <v>154.46456897322113</v>
      </c>
      <c r="CC12" s="1">
        <f ca="1"/>
        <v>120.52361253429551</v>
      </c>
      <c r="CD12" s="1">
        <f ca="1"/>
        <v>74.609507718229864</v>
      </c>
      <c r="CE12" s="1">
        <f ca="1"/>
        <v>75.165358655083352</v>
      </c>
      <c r="CF12" s="1">
        <f ca="1"/>
        <v>92.882056984231539</v>
      </c>
      <c r="CG12" s="1">
        <f ca="1"/>
        <v>95.033079386571302</v>
      </c>
      <c r="CH12" s="1">
        <f ca="1"/>
        <v>167.44917076787149</v>
      </c>
      <c r="CI12" s="1">
        <f ca="1"/>
        <v>49.867396478116575</v>
      </c>
      <c r="CJ12" s="1">
        <f ca="1"/>
        <v>133.00316481657256</v>
      </c>
      <c r="CK12" s="1">
        <f ca="1"/>
        <v>80.666563099373661</v>
      </c>
      <c r="CL12" s="1">
        <f ca="1"/>
        <v>142.99811141872718</v>
      </c>
      <c r="CM12" s="1">
        <f ca="1"/>
        <v>96.205018682067632</v>
      </c>
      <c r="CN12" s="1">
        <f ca="1"/>
        <v>95.17869289985596</v>
      </c>
      <c r="CO12" s="1">
        <f ca="1"/>
        <v>76.793228750625005</v>
      </c>
      <c r="CP12" s="1">
        <f ca="1"/>
        <v>142.10827657411016</v>
      </c>
      <c r="CQ12" s="1">
        <f ca="1"/>
        <v>101.07945084512119</v>
      </c>
      <c r="CR12" s="1">
        <f ca="1"/>
        <v>123.72690682555081</v>
      </c>
      <c r="CS12" s="1">
        <f ca="1"/>
        <v>129.75890660392193</v>
      </c>
      <c r="CT12" s="1">
        <f ca="1"/>
        <v>95.919605407913565</v>
      </c>
      <c r="CU12" s="1">
        <f ca="1"/>
        <v>101.4112223547082</v>
      </c>
      <c r="CV12" s="1">
        <f ca="1"/>
        <v>125.55471171362072</v>
      </c>
      <c r="CW12" s="1">
        <f ca="1"/>
        <v>141.35764208945722</v>
      </c>
      <c r="CX12" s="1">
        <f ca="1"/>
        <v>68.479523042325269</v>
      </c>
      <c r="CY12" s="1">
        <f ca="1"/>
        <v>75.387091969476344</v>
      </c>
      <c r="CZ12" s="1">
        <f ca="1"/>
        <v>32.218052378706943</v>
      </c>
      <c r="DA12" s="1">
        <f ca="1"/>
        <v>67.1156667862777</v>
      </c>
      <c r="DB12" s="1">
        <f ca="1"/>
        <v>163.59388333511887</v>
      </c>
      <c r="DC12" s="1">
        <f ca="1"/>
        <v>106.80395871785153</v>
      </c>
      <c r="DD12" s="1">
        <f ca="1"/>
        <v>123.09964747135494</v>
      </c>
      <c r="DE12" s="1">
        <f ca="1"/>
        <v>89.321160657370413</v>
      </c>
      <c r="DF12" s="1">
        <f ca="1"/>
        <v>98.822524643234104</v>
      </c>
      <c r="DG12" s="1">
        <f ca="1"/>
        <v>53.961372935318103</v>
      </c>
      <c r="DH12" s="1">
        <f ca="1"/>
        <v>74.500714768525995</v>
      </c>
      <c r="DI12" s="1">
        <f ca="1"/>
        <v>137.56162024202661</v>
      </c>
      <c r="DJ12" s="1">
        <f ca="1"/>
        <v>109.15455838420282</v>
      </c>
      <c r="DK12" s="1">
        <f ca="1"/>
        <v>51.20695688810482</v>
      </c>
    </row>
    <row r="13" spans="2:115" x14ac:dyDescent="0.15">
      <c r="B13" s="1" t="s">
        <v>23</v>
      </c>
      <c r="C13" s="1" t="s">
        <v>14</v>
      </c>
      <c r="D13" s="2" t="s">
        <v>18</v>
      </c>
      <c r="H13" s="30">
        <f>E$6*E9</f>
        <v>6</v>
      </c>
      <c r="I13" s="30">
        <f>H13*SQRT(F9/E9*F9/E9+$F$6/$E$6*$F$6/$E$6)</f>
        <v>3.1622776601683795</v>
      </c>
      <c r="J13" s="22">
        <f t="shared" ca="1" si="0"/>
        <v>5.8281256297435107</v>
      </c>
      <c r="K13" s="22">
        <f t="shared" ca="1" si="1"/>
        <v>3.2379885553044585</v>
      </c>
      <c r="L13" s="29">
        <f ca="1">PERCENTILE(_xlfn.ANCHORARRAY(P13),1/2*(1-sims!$N$1))</f>
        <v>0.81532340942386339</v>
      </c>
      <c r="M13" s="29">
        <f ca="1">PERCENTILE(_xlfn.ANCHORARRAY(P13),1/2*(1+sims!$N$1))</f>
        <v>11.759626842675717</v>
      </c>
      <c r="N13" s="15">
        <f t="shared" ca="1" si="2"/>
        <v>0.93892137271357179</v>
      </c>
      <c r="P13" s="7" cm="1">
        <f t="array" aca="1" ref="P13:DK13" ca="1">_xlfn.ANCHORARRAY(P$6)*_xlfn.ANCHORARRAY(P9)</f>
        <v>11.744415681743625</v>
      </c>
      <c r="Q13" s="7">
        <f ca="1"/>
        <v>4.9375210326316941</v>
      </c>
      <c r="R13" s="7">
        <f ca="1"/>
        <v>6.5002766142019039</v>
      </c>
      <c r="S13" s="7">
        <f ca="1"/>
        <v>10.118002347364333</v>
      </c>
      <c r="T13" s="7">
        <f ca="1"/>
        <v>6.9854132102817239</v>
      </c>
      <c r="U13" s="1">
        <f ca="1"/>
        <v>-0.78650755603470213</v>
      </c>
      <c r="V13" s="1">
        <f ca="1"/>
        <v>12.836588169262864</v>
      </c>
      <c r="W13" s="1">
        <f ca="1"/>
        <v>1.3094302466877841</v>
      </c>
      <c r="X13" s="1">
        <f ca="1"/>
        <v>0.67742062784279466</v>
      </c>
      <c r="Y13" s="1">
        <f ca="1"/>
        <v>0.8767669925988546</v>
      </c>
      <c r="Z13" s="1">
        <f ca="1"/>
        <v>3.4297812009622732</v>
      </c>
      <c r="AA13" s="1">
        <f ca="1"/>
        <v>6.3184069049116625</v>
      </c>
      <c r="AB13" s="1">
        <f ca="1"/>
        <v>6.9734172607858786</v>
      </c>
      <c r="AC13" s="1">
        <f ca="1"/>
        <v>8.4323270243793687</v>
      </c>
      <c r="AD13" s="1">
        <f ca="1"/>
        <v>6.2059417120655427</v>
      </c>
      <c r="AE13" s="1">
        <f ca="1"/>
        <v>4.2798018795315151</v>
      </c>
      <c r="AF13" s="1">
        <f ca="1"/>
        <v>9.4093759116086826</v>
      </c>
      <c r="AG13" s="1">
        <f ca="1"/>
        <v>3.7795178820708277</v>
      </c>
      <c r="AH13" s="1">
        <f ca="1"/>
        <v>1.6249710092814291</v>
      </c>
      <c r="AI13" s="1">
        <f ca="1"/>
        <v>13.678559710459306</v>
      </c>
      <c r="AJ13" s="1">
        <f ca="1"/>
        <v>7.3104281102665443</v>
      </c>
      <c r="AK13" s="1">
        <f ca="1"/>
        <v>3.4792256780542892</v>
      </c>
      <c r="AL13" s="1">
        <f ca="1"/>
        <v>5.7973707844278763</v>
      </c>
      <c r="AM13" s="1">
        <f ca="1"/>
        <v>0.17738196041572937</v>
      </c>
      <c r="AN13" s="1">
        <f ca="1"/>
        <v>12.245864587057493</v>
      </c>
      <c r="AO13" s="1">
        <f ca="1"/>
        <v>8.3171347560710966</v>
      </c>
      <c r="AP13" s="1">
        <f ca="1"/>
        <v>4.6053977923689953</v>
      </c>
      <c r="AQ13" s="1">
        <f ca="1"/>
        <v>6.9826593564550263</v>
      </c>
      <c r="AR13" s="1">
        <f ca="1"/>
        <v>9.7258623479302901</v>
      </c>
      <c r="AS13" s="1">
        <f ca="1"/>
        <v>6.1399663381883567</v>
      </c>
      <c r="AT13" s="1">
        <f ca="1"/>
        <v>4.1944780255052434</v>
      </c>
      <c r="AU13" s="1">
        <f ca="1"/>
        <v>13.913897417196324</v>
      </c>
      <c r="AV13" s="1">
        <f ca="1"/>
        <v>7.1166028694452637</v>
      </c>
      <c r="AW13" s="1">
        <f ca="1"/>
        <v>11.358479686633984</v>
      </c>
      <c r="AX13" s="1">
        <f ca="1"/>
        <v>4.9670179437932287</v>
      </c>
      <c r="AY13" s="1">
        <f ca="1"/>
        <v>3.0433399541876396</v>
      </c>
      <c r="AZ13" s="1">
        <f ca="1"/>
        <v>2.60990775825517</v>
      </c>
      <c r="BA13" s="1">
        <f ca="1"/>
        <v>4.917273336736951</v>
      </c>
      <c r="BB13" s="1">
        <f ca="1"/>
        <v>5.0260552689782791</v>
      </c>
      <c r="BC13" s="1">
        <f ca="1"/>
        <v>6.2115873883066079</v>
      </c>
      <c r="BD13" s="1">
        <f ca="1"/>
        <v>6.2068888552838732</v>
      </c>
      <c r="BE13" s="1">
        <f ca="1"/>
        <v>6.4976520065856898</v>
      </c>
      <c r="BF13" s="1">
        <f ca="1"/>
        <v>6.3579663231227164</v>
      </c>
      <c r="BG13" s="1">
        <f ca="1"/>
        <v>6.1796289541030909</v>
      </c>
      <c r="BH13" s="1">
        <f ca="1"/>
        <v>4.3236270549236746</v>
      </c>
      <c r="BI13" s="1">
        <f ca="1"/>
        <v>7.7280819961696388</v>
      </c>
      <c r="BJ13" s="1">
        <f ca="1"/>
        <v>6.8354211320552016</v>
      </c>
      <c r="BK13" s="1">
        <f ca="1"/>
        <v>1.9617151616362629</v>
      </c>
      <c r="BL13" s="1">
        <f ca="1"/>
        <v>7.9827005754288534</v>
      </c>
      <c r="BM13" s="1">
        <f ca="1"/>
        <v>6.8008012292340672</v>
      </c>
      <c r="BN13" s="1">
        <f ca="1"/>
        <v>2.6768484610068279</v>
      </c>
      <c r="BO13" s="1">
        <f ca="1"/>
        <v>-3.9212767450841559</v>
      </c>
      <c r="BP13" s="1">
        <f ca="1"/>
        <v>7.0420226629423279</v>
      </c>
      <c r="BQ13" s="1">
        <f ca="1"/>
        <v>1.9336973683124392</v>
      </c>
      <c r="BR13" s="1">
        <f ca="1"/>
        <v>5.0614995179274693</v>
      </c>
      <c r="BS13" s="1">
        <f ca="1"/>
        <v>7.9768736278075352</v>
      </c>
      <c r="BT13" s="1">
        <f ca="1"/>
        <v>0.89147377335880795</v>
      </c>
      <c r="BU13" s="1">
        <f ca="1"/>
        <v>2.5335326246248431</v>
      </c>
      <c r="BV13" s="1">
        <f ca="1"/>
        <v>7.3736529258436549</v>
      </c>
      <c r="BW13" s="1">
        <f ca="1"/>
        <v>0.81888807870370683</v>
      </c>
      <c r="BX13" s="1">
        <f ca="1"/>
        <v>3.8562048990084579</v>
      </c>
      <c r="BY13" s="1">
        <f ca="1"/>
        <v>2.0295379504212625</v>
      </c>
      <c r="BZ13" s="1">
        <f ca="1"/>
        <v>7.2711233835737419</v>
      </c>
      <c r="CA13" s="1">
        <f ca="1"/>
        <v>11.442793530118712</v>
      </c>
      <c r="CB13" s="1">
        <f ca="1"/>
        <v>7.3062079511385223</v>
      </c>
      <c r="CC13" s="1">
        <f ca="1"/>
        <v>5.6540233989308186</v>
      </c>
      <c r="CD13" s="1">
        <f ca="1"/>
        <v>6.0558149559210515</v>
      </c>
      <c r="CE13" s="1">
        <f ca="1"/>
        <v>4.3570331288551545</v>
      </c>
      <c r="CF13" s="1">
        <f ca="1"/>
        <v>4.0080444906477881</v>
      </c>
      <c r="CG13" s="1">
        <f ca="1"/>
        <v>4.3883058415694327</v>
      </c>
      <c r="CH13" s="1">
        <f ca="1"/>
        <v>3.3605312654299189</v>
      </c>
      <c r="CI13" s="1">
        <f ca="1"/>
        <v>5.8560322541782099</v>
      </c>
      <c r="CJ13" s="1">
        <f ca="1"/>
        <v>8.8091157765609651</v>
      </c>
      <c r="CK13" s="1">
        <f ca="1"/>
        <v>5.5512316233044023</v>
      </c>
      <c r="CL13" s="1">
        <f ca="1"/>
        <v>8.6498032403645162</v>
      </c>
      <c r="CM13" s="1">
        <f ca="1"/>
        <v>12.048638900385479</v>
      </c>
      <c r="CN13" s="1">
        <f ca="1"/>
        <v>6.873695539537616</v>
      </c>
      <c r="CO13" s="1">
        <f ca="1"/>
        <v>5.6071532246893225</v>
      </c>
      <c r="CP13" s="1">
        <f ca="1"/>
        <v>8.2671969345799141</v>
      </c>
      <c r="CQ13" s="1">
        <f ca="1"/>
        <v>9.4573696794169209</v>
      </c>
      <c r="CR13" s="1">
        <f ca="1"/>
        <v>4.4976464362970967</v>
      </c>
      <c r="CS13" s="1">
        <f ca="1"/>
        <v>7.7655716240540889</v>
      </c>
      <c r="CT13" s="1">
        <f ca="1"/>
        <v>3.8078337466680026</v>
      </c>
      <c r="CU13" s="1">
        <f ca="1"/>
        <v>4.4458004835174352</v>
      </c>
      <c r="CV13" s="1">
        <f ca="1"/>
        <v>3.8755982916319676</v>
      </c>
      <c r="CW13" s="1">
        <f ca="1"/>
        <v>0.74759469310683935</v>
      </c>
      <c r="CX13" s="1">
        <f ca="1"/>
        <v>4.8153681290894825</v>
      </c>
      <c r="CY13" s="1">
        <f ca="1"/>
        <v>7.5394709442785972</v>
      </c>
      <c r="CZ13" s="1">
        <f ca="1"/>
        <v>10.08710460779297</v>
      </c>
      <c r="DA13" s="1">
        <f ca="1"/>
        <v>8.7839548139008663</v>
      </c>
      <c r="DB13" s="1">
        <f ca="1"/>
        <v>6.9286053460170063</v>
      </c>
      <c r="DC13" s="1">
        <f ca="1"/>
        <v>2.1869300510700831</v>
      </c>
      <c r="DD13" s="1">
        <f ca="1"/>
        <v>9.0263386473238896</v>
      </c>
      <c r="DE13" s="1">
        <f ca="1"/>
        <v>4.7233503073204721</v>
      </c>
      <c r="DF13" s="1">
        <f ca="1"/>
        <v>4.56559710340591</v>
      </c>
      <c r="DG13" s="1">
        <f ca="1"/>
        <v>6.1168223430703401</v>
      </c>
      <c r="DH13" s="1">
        <f ca="1"/>
        <v>6.4703140050605583</v>
      </c>
      <c r="DI13" s="1">
        <f ca="1"/>
        <v>9.055700238790207</v>
      </c>
      <c r="DJ13" s="1">
        <f ca="1"/>
        <v>2.9408934976103294</v>
      </c>
      <c r="DK13" s="1">
        <f ca="1"/>
        <v>2.8491548888143861</v>
      </c>
    </row>
    <row r="14" spans="2:115" x14ac:dyDescent="0.15">
      <c r="B14" s="1" t="s">
        <v>23</v>
      </c>
      <c r="C14" s="1" t="s">
        <v>15</v>
      </c>
      <c r="D14" s="2" t="s">
        <v>18</v>
      </c>
      <c r="H14" s="30">
        <f>E$6*E10</f>
        <v>16</v>
      </c>
      <c r="I14" s="30">
        <f>H14*SQRT(F10/E10*F10/E10+$F$6/$E$6*$F$6/$E$6)</f>
        <v>10</v>
      </c>
      <c r="J14" s="22">
        <f t="shared" ca="1" si="0"/>
        <v>16.112603498785568</v>
      </c>
      <c r="K14" s="22">
        <f t="shared" ca="1" si="1"/>
        <v>11.01331970230377</v>
      </c>
      <c r="L14" s="29">
        <f ca="1">PERCENTILE(_xlfn.ANCHORARRAY(P14),1/2*(1-sims!$N$1))</f>
        <v>1.3409650986809594</v>
      </c>
      <c r="M14" s="29">
        <f ca="1">PERCENTILE(_xlfn.ANCHORARRAY(P14),1/2*(1+sims!$N$1))</f>
        <v>35.841284777250159</v>
      </c>
      <c r="N14" s="15">
        <f t="shared" ca="1" si="2"/>
        <v>1.0706004054890801</v>
      </c>
      <c r="P14" s="7" cm="1">
        <f t="array" aca="1" ref="P14:DK14" ca="1">_xlfn.ANCHORARRAY(P$6)*_xlfn.ANCHORARRAY(P10)</f>
        <v>33.275533217053109</v>
      </c>
      <c r="Q14" s="7">
        <f ca="1"/>
        <v>16.190165670386641</v>
      </c>
      <c r="R14" s="7">
        <f ca="1"/>
        <v>13.382924892600117</v>
      </c>
      <c r="S14" s="7">
        <f ca="1"/>
        <v>8.1720423890512137</v>
      </c>
      <c r="T14" s="7">
        <f ca="1"/>
        <v>17.577290180291058</v>
      </c>
      <c r="U14" s="1">
        <f ca="1"/>
        <v>-3.2931927220639596</v>
      </c>
      <c r="V14" s="1">
        <f ca="1"/>
        <v>35.788122911422811</v>
      </c>
      <c r="W14" s="1">
        <f ca="1"/>
        <v>5.5242610143473296</v>
      </c>
      <c r="X14" s="1">
        <f ca="1"/>
        <v>1.9352701575918601</v>
      </c>
      <c r="Y14" s="1">
        <f ca="1"/>
        <v>2.4687963677113629</v>
      </c>
      <c r="Z14" s="1">
        <f ca="1"/>
        <v>12.171886537805829</v>
      </c>
      <c r="AA14" s="1">
        <f ca="1"/>
        <v>14.51153034242347</v>
      </c>
      <c r="AB14" s="1">
        <f ca="1"/>
        <v>13.686884472836395</v>
      </c>
      <c r="AC14" s="1">
        <f ca="1"/>
        <v>45.813120072327081</v>
      </c>
      <c r="AD14" s="1">
        <f ca="1"/>
        <v>24.529642326618642</v>
      </c>
      <c r="AE14" s="1">
        <f ca="1"/>
        <v>16.645038431533184</v>
      </c>
      <c r="AF14" s="1">
        <f ca="1"/>
        <v>26.313264057620195</v>
      </c>
      <c r="AG14" s="1">
        <f ca="1"/>
        <v>8.212600584097741</v>
      </c>
      <c r="AH14" s="1">
        <f ca="1"/>
        <v>6.4525247923393181</v>
      </c>
      <c r="AI14" s="1">
        <f ca="1"/>
        <v>43.096557410386694</v>
      </c>
      <c r="AJ14" s="1">
        <f ca="1"/>
        <v>16.31989299329441</v>
      </c>
      <c r="AK14" s="1">
        <f ca="1"/>
        <v>6.4567961910540674</v>
      </c>
      <c r="AL14" s="1">
        <f ca="1"/>
        <v>4.2617701996079118</v>
      </c>
      <c r="AM14" s="1">
        <f ca="1"/>
        <v>0.76853396265152385</v>
      </c>
      <c r="AN14" s="1">
        <f ca="1"/>
        <v>35.539404055982175</v>
      </c>
      <c r="AO14" s="1">
        <f ca="1"/>
        <v>17.835989144393494</v>
      </c>
      <c r="AP14" s="1">
        <f ca="1"/>
        <v>45.503995817727464</v>
      </c>
      <c r="AQ14" s="1">
        <f ca="1"/>
        <v>16.580700602946816</v>
      </c>
      <c r="AR14" s="1">
        <f ca="1"/>
        <v>39.214026096405455</v>
      </c>
      <c r="AS14" s="1">
        <f ca="1"/>
        <v>30.113516086180635</v>
      </c>
      <c r="AT14" s="1">
        <f ca="1"/>
        <v>9.9665520977783775</v>
      </c>
      <c r="AU14" s="1">
        <f ca="1"/>
        <v>28.195727704820406</v>
      </c>
      <c r="AV14" s="1">
        <f ca="1"/>
        <v>13.024538865206338</v>
      </c>
      <c r="AW14" s="1">
        <f ca="1"/>
        <v>27.402993138512468</v>
      </c>
      <c r="AX14" s="1">
        <f ca="1"/>
        <v>4.8617322140501447</v>
      </c>
      <c r="AY14" s="1">
        <f ca="1"/>
        <v>15.517742804994397</v>
      </c>
      <c r="AZ14" s="1">
        <f ca="1"/>
        <v>8.3287797469791229</v>
      </c>
      <c r="BA14" s="1">
        <f ca="1"/>
        <v>16.879628989133241</v>
      </c>
      <c r="BB14" s="1">
        <f ca="1"/>
        <v>20.816843023166484</v>
      </c>
      <c r="BC14" s="1">
        <f ca="1"/>
        <v>19.26865661636165</v>
      </c>
      <c r="BD14" s="1">
        <f ca="1"/>
        <v>18.799652485594585</v>
      </c>
      <c r="BE14" s="1">
        <f ca="1"/>
        <v>25.954391295916174</v>
      </c>
      <c r="BF14" s="1">
        <f ca="1"/>
        <v>13.076289035154705</v>
      </c>
      <c r="BG14" s="1">
        <f ca="1"/>
        <v>11.43858110817043</v>
      </c>
      <c r="BH14" s="1">
        <f ca="1"/>
        <v>6.1190189350537905</v>
      </c>
      <c r="BI14" s="1">
        <f ca="1"/>
        <v>16.754054176148895</v>
      </c>
      <c r="BJ14" s="1">
        <f ca="1"/>
        <v>9.8438414684388356</v>
      </c>
      <c r="BK14" s="1">
        <f ca="1"/>
        <v>2.2877976390435069</v>
      </c>
      <c r="BL14" s="1">
        <f ca="1"/>
        <v>25.836340826461129</v>
      </c>
      <c r="BM14" s="1">
        <f ca="1"/>
        <v>12.224748326692866</v>
      </c>
      <c r="BN14" s="1">
        <f ca="1"/>
        <v>6.5322363378393185</v>
      </c>
      <c r="BO14" s="1">
        <f ca="1"/>
        <v>-9.7868912391727871</v>
      </c>
      <c r="BP14" s="1">
        <f ca="1"/>
        <v>6.1487889593599494</v>
      </c>
      <c r="BQ14" s="1">
        <f ca="1"/>
        <v>2.7012701119839448</v>
      </c>
      <c r="BR14" s="1">
        <f ca="1"/>
        <v>7.2993304775703365</v>
      </c>
      <c r="BS14" s="1">
        <f ca="1"/>
        <v>36.851360227969813</v>
      </c>
      <c r="BT14" s="1">
        <f ca="1"/>
        <v>0.44365756548629343</v>
      </c>
      <c r="BU14" s="1">
        <f ca="1"/>
        <v>4.9496077807593979</v>
      </c>
      <c r="BV14" s="1">
        <f ca="1"/>
        <v>28.202316635803232</v>
      </c>
      <c r="BW14" s="1">
        <f ca="1"/>
        <v>1.0686534244558106</v>
      </c>
      <c r="BX14" s="1">
        <f ca="1"/>
        <v>18.700580034229208</v>
      </c>
      <c r="BY14" s="1">
        <f ca="1"/>
        <v>5.3062066936888597</v>
      </c>
      <c r="BZ14" s="1">
        <f ca="1"/>
        <v>17.300951717323823</v>
      </c>
      <c r="CA14" s="1">
        <f ca="1"/>
        <v>28.677125618224238</v>
      </c>
      <c r="CB14" s="1">
        <f ca="1"/>
        <v>17.826261558399118</v>
      </c>
      <c r="CC14" s="1">
        <f ca="1"/>
        <v>17.089613167268148</v>
      </c>
      <c r="CD14" s="1">
        <f ca="1"/>
        <v>11.093205954028216</v>
      </c>
      <c r="CE14" s="1">
        <f ca="1"/>
        <v>6.2829361815037217</v>
      </c>
      <c r="CF14" s="1">
        <f ca="1"/>
        <v>14.177111293051867</v>
      </c>
      <c r="CG14" s="1">
        <f ca="1"/>
        <v>14.172627128124724</v>
      </c>
      <c r="CH14" s="1">
        <f ca="1"/>
        <v>8.1985673778458299</v>
      </c>
      <c r="CI14" s="1">
        <f ca="1"/>
        <v>7.2251202053513719</v>
      </c>
      <c r="CJ14" s="1">
        <f ca="1"/>
        <v>31.572923008796948</v>
      </c>
      <c r="CK14" s="1">
        <f ca="1"/>
        <v>15.515377381944038</v>
      </c>
      <c r="CL14" s="1">
        <f ca="1"/>
        <v>20.912946275178442</v>
      </c>
      <c r="CM14" s="1">
        <f ca="1"/>
        <v>23.321063251612536</v>
      </c>
      <c r="CN14" s="1">
        <f ca="1"/>
        <v>35.479786035862759</v>
      </c>
      <c r="CO14" s="1">
        <f ca="1"/>
        <v>23.244038182814379</v>
      </c>
      <c r="CP14" s="1">
        <f ca="1"/>
        <v>22.676605559023951</v>
      </c>
      <c r="CQ14" s="1">
        <f ca="1"/>
        <v>32.473463701243944</v>
      </c>
      <c r="CR14" s="1">
        <f ca="1"/>
        <v>12.790537710498448</v>
      </c>
      <c r="CS14" s="1">
        <f ca="1"/>
        <v>27.127312188027204</v>
      </c>
      <c r="CT14" s="1">
        <f ca="1"/>
        <v>8.3351595502376608</v>
      </c>
      <c r="CU14" s="1">
        <f ca="1"/>
        <v>19.138612632079141</v>
      </c>
      <c r="CV14" s="1">
        <f ca="1"/>
        <v>16.409859109357416</v>
      </c>
      <c r="CW14" s="1">
        <f ca="1"/>
        <v>1.9257707444586494</v>
      </c>
      <c r="CX14" s="1">
        <f ca="1"/>
        <v>12.067023266947237</v>
      </c>
      <c r="CY14" s="1">
        <f ca="1"/>
        <v>13.685090235196089</v>
      </c>
      <c r="CZ14" s="1">
        <f ca="1"/>
        <v>26.369995271568961</v>
      </c>
      <c r="DA14" s="1">
        <f ca="1"/>
        <v>13.637775454657579</v>
      </c>
      <c r="DB14" s="1">
        <f ca="1"/>
        <v>13.550315182362796</v>
      </c>
      <c r="DC14" s="1">
        <f ca="1"/>
        <v>9.9401920168381519</v>
      </c>
      <c r="DD14" s="1">
        <f ca="1"/>
        <v>12.475008742926494</v>
      </c>
      <c r="DE14" s="1">
        <f ca="1"/>
        <v>13.500432204830204</v>
      </c>
      <c r="DF14" s="1">
        <f ca="1"/>
        <v>20.054828173381576</v>
      </c>
      <c r="DG14" s="1">
        <f ca="1"/>
        <v>13.948659794691308</v>
      </c>
      <c r="DH14" s="1">
        <f ca="1"/>
        <v>18.243936274498548</v>
      </c>
      <c r="DI14" s="1">
        <f ca="1"/>
        <v>29.785872857662405</v>
      </c>
      <c r="DJ14" s="1">
        <f ca="1"/>
        <v>9.6150318144013163</v>
      </c>
      <c r="DK14" s="1">
        <f ca="1"/>
        <v>1.3552972920612305</v>
      </c>
    </row>
    <row r="15" spans="2:115" x14ac:dyDescent="0.15">
      <c r="B15" s="1" t="s">
        <v>23</v>
      </c>
      <c r="C15" s="1" t="s">
        <v>16</v>
      </c>
      <c r="D15" s="2" t="s">
        <v>18</v>
      </c>
      <c r="H15" s="30">
        <f>E$6*E11</f>
        <v>40</v>
      </c>
      <c r="I15" s="30">
        <f>H15*SQRT(F11/E11*F11/E11+$F$6/$E$6*$F$6/$E$6)</f>
        <v>20.880613017821101</v>
      </c>
      <c r="J15" s="22">
        <f t="shared" ca="1" si="0"/>
        <v>39.732097726069092</v>
      </c>
      <c r="K15" s="22">
        <f t="shared" ca="1" si="1"/>
        <v>22.863863563488351</v>
      </c>
      <c r="L15" s="29">
        <f ca="1">PERCENTILE(_xlfn.ANCHORARRAY(P15),1/2*(1-sims!$N$1))</f>
        <v>4.8065739734860893</v>
      </c>
      <c r="M15" s="29">
        <f ca="1">PERCENTILE(_xlfn.ANCHORARRAY(P15),1/2*(1+sims!$N$1))</f>
        <v>78.331076808934995</v>
      </c>
      <c r="N15" s="15">
        <f t="shared" ca="1" si="2"/>
        <v>0.92525322149310874</v>
      </c>
      <c r="P15" s="7" cm="1">
        <f t="array" aca="1" ref="P15:DK15" ca="1">_xlfn.ANCHORARRAY(P$6)*_xlfn.ANCHORARRAY(P11)</f>
        <v>70.10693000582134</v>
      </c>
      <c r="Q15" s="7">
        <f ca="1"/>
        <v>46.759174478904441</v>
      </c>
      <c r="R15" s="7">
        <f ca="1"/>
        <v>43.665510689221691</v>
      </c>
      <c r="S15" s="7">
        <f ca="1"/>
        <v>46.727420252888543</v>
      </c>
      <c r="T15" s="7">
        <f ca="1"/>
        <v>45.292430127730213</v>
      </c>
      <c r="U15" s="1">
        <f ca="1"/>
        <v>-5.7165523995816043</v>
      </c>
      <c r="V15" s="1">
        <f ca="1"/>
        <v>86.032106583311091</v>
      </c>
      <c r="W15" s="1">
        <f ca="1"/>
        <v>12.038693608690552</v>
      </c>
      <c r="X15" s="1">
        <f ca="1"/>
        <v>3.9356105725878292</v>
      </c>
      <c r="Y15" s="1">
        <f ca="1"/>
        <v>7.2620173089002451</v>
      </c>
      <c r="Z15" s="1">
        <f ca="1"/>
        <v>26.147244611810834</v>
      </c>
      <c r="AA15" s="1">
        <f ca="1"/>
        <v>36.168842473893136</v>
      </c>
      <c r="AB15" s="1">
        <f ca="1"/>
        <v>41.229932700873007</v>
      </c>
      <c r="AC15" s="1">
        <f ca="1"/>
        <v>71.250536373437797</v>
      </c>
      <c r="AD15" s="1">
        <f ca="1"/>
        <v>41.414232487143479</v>
      </c>
      <c r="AE15" s="1">
        <f ca="1"/>
        <v>38.789721892853365</v>
      </c>
      <c r="AF15" s="1">
        <f ca="1"/>
        <v>44.290973637255426</v>
      </c>
      <c r="AG15" s="1">
        <f ca="1"/>
        <v>17.011332234187886</v>
      </c>
      <c r="AH15" s="1">
        <f ca="1"/>
        <v>11.086820366556951</v>
      </c>
      <c r="AI15" s="1">
        <f ca="1"/>
        <v>78.237874088320439</v>
      </c>
      <c r="AJ15" s="1">
        <f ca="1"/>
        <v>68.763254161297723</v>
      </c>
      <c r="AK15" s="1">
        <f ca="1"/>
        <v>32.766337026634304</v>
      </c>
      <c r="AL15" s="1">
        <f ca="1"/>
        <v>39.925710499942163</v>
      </c>
      <c r="AM15" s="1">
        <f ca="1"/>
        <v>1.5763217895100505</v>
      </c>
      <c r="AN15" s="1">
        <f ca="1"/>
        <v>88.328723504689364</v>
      </c>
      <c r="AO15" s="1">
        <f ca="1"/>
        <v>47.292466071056886</v>
      </c>
      <c r="AP15" s="1">
        <f ca="1"/>
        <v>68.157478875075853</v>
      </c>
      <c r="AQ15" s="1">
        <f ca="1"/>
        <v>66.842426961834008</v>
      </c>
      <c r="AR15" s="1">
        <f ca="1"/>
        <v>42.193288583631002</v>
      </c>
      <c r="AS15" s="1">
        <f ca="1"/>
        <v>43.848676858688137</v>
      </c>
      <c r="AT15" s="1">
        <f ca="1"/>
        <v>24.288868376862332</v>
      </c>
      <c r="AU15" s="1">
        <f ca="1"/>
        <v>72.923211801810112</v>
      </c>
      <c r="AV15" s="1">
        <f ca="1"/>
        <v>47.777761648504459</v>
      </c>
      <c r="AW15" s="1">
        <f ca="1"/>
        <v>128.11154811739402</v>
      </c>
      <c r="AX15" s="1">
        <f ca="1"/>
        <v>28.595978996946947</v>
      </c>
      <c r="AY15" s="1">
        <f ca="1"/>
        <v>27.618278857918</v>
      </c>
      <c r="AZ15" s="1">
        <f ca="1"/>
        <v>20.396667532818327</v>
      </c>
      <c r="BA15" s="1">
        <f ca="1"/>
        <v>25.821372943141093</v>
      </c>
      <c r="BB15" s="1">
        <f ca="1"/>
        <v>37.211639317445872</v>
      </c>
      <c r="BC15" s="1">
        <f ca="1"/>
        <v>33.052728172646248</v>
      </c>
      <c r="BD15" s="1">
        <f ca="1"/>
        <v>50.343186583944167</v>
      </c>
      <c r="BE15" s="1">
        <f ca="1"/>
        <v>31.391785088466087</v>
      </c>
      <c r="BF15" s="1">
        <f ca="1"/>
        <v>38.918670528884448</v>
      </c>
      <c r="BG15" s="1">
        <f ca="1"/>
        <v>37.510748548803846</v>
      </c>
      <c r="BH15" s="1">
        <f ca="1"/>
        <v>29.506310345522941</v>
      </c>
      <c r="BI15" s="1">
        <f ca="1"/>
        <v>55.275097643946928</v>
      </c>
      <c r="BJ15" s="1">
        <f ca="1"/>
        <v>48.516764590069272</v>
      </c>
      <c r="BK15" s="1">
        <f ca="1"/>
        <v>10.570458681594083</v>
      </c>
      <c r="BL15" s="1">
        <f ca="1"/>
        <v>55.636085074110227</v>
      </c>
      <c r="BM15" s="1">
        <f ca="1"/>
        <v>57.830310973967684</v>
      </c>
      <c r="BN15" s="1">
        <f ca="1"/>
        <v>15.440744535071385</v>
      </c>
      <c r="BO15" s="1">
        <f ca="1"/>
        <v>-18.748093137745641</v>
      </c>
      <c r="BP15" s="1">
        <f ca="1"/>
        <v>54.646863179870394</v>
      </c>
      <c r="BQ15" s="1">
        <f ca="1"/>
        <v>17.165271632612406</v>
      </c>
      <c r="BR15" s="1">
        <f ca="1"/>
        <v>21.832163613346154</v>
      </c>
      <c r="BS15" s="1">
        <f ca="1"/>
        <v>52.245266290311768</v>
      </c>
      <c r="BT15" s="1">
        <f ca="1"/>
        <v>5.0209634577106703</v>
      </c>
      <c r="BU15" s="1">
        <f ca="1"/>
        <v>14.269067639230672</v>
      </c>
      <c r="BV15" s="1">
        <f ca="1"/>
        <v>44.483291130882144</v>
      </c>
      <c r="BW15" s="1">
        <f ca="1"/>
        <v>4.8524141524807352</v>
      </c>
      <c r="BX15" s="1">
        <f ca="1"/>
        <v>29.376399192725724</v>
      </c>
      <c r="BY15" s="1">
        <f ca="1"/>
        <v>11.91752887408135</v>
      </c>
      <c r="BZ15" s="1">
        <f ca="1"/>
        <v>80.101928500611564</v>
      </c>
      <c r="CA15" s="1">
        <f ca="1"/>
        <v>68.715604692801108</v>
      </c>
      <c r="CB15" s="1">
        <f ca="1"/>
        <v>46.3556879314933</v>
      </c>
      <c r="CC15" s="1">
        <f ca="1"/>
        <v>39.561758044039181</v>
      </c>
      <c r="CD15" s="1">
        <f ca="1"/>
        <v>40.139849145677196</v>
      </c>
      <c r="CE15" s="1">
        <f ca="1"/>
        <v>36.384873236116647</v>
      </c>
      <c r="CF15" s="1">
        <f ca="1"/>
        <v>29.810745897656119</v>
      </c>
      <c r="CG15" s="1">
        <f ca="1"/>
        <v>43.499700822461492</v>
      </c>
      <c r="CH15" s="1">
        <f ca="1"/>
        <v>25.445437976396668</v>
      </c>
      <c r="CI15" s="1">
        <f ca="1"/>
        <v>38.480939159197519</v>
      </c>
      <c r="CJ15" s="1">
        <f ca="1"/>
        <v>59.46103674875912</v>
      </c>
      <c r="CK15" s="1">
        <f ca="1"/>
        <v>33.06196868497846</v>
      </c>
      <c r="CL15" s="1">
        <f ca="1"/>
        <v>43.576653608009906</v>
      </c>
      <c r="CM15" s="1">
        <f ca="1"/>
        <v>77.863068177611524</v>
      </c>
      <c r="CN15" s="1">
        <f ca="1"/>
        <v>48.171445655004128</v>
      </c>
      <c r="CO15" s="1">
        <f ca="1"/>
        <v>37.855140583221626</v>
      </c>
      <c r="CP15" s="1">
        <f ca="1"/>
        <v>40.016606118827774</v>
      </c>
      <c r="CQ15" s="1">
        <f ca="1"/>
        <v>82.005100589379154</v>
      </c>
      <c r="CR15" s="1">
        <f ca="1"/>
        <v>28.025398203198318</v>
      </c>
      <c r="CS15" s="1">
        <f ca="1"/>
        <v>55.890789369691049</v>
      </c>
      <c r="CT15" s="1">
        <f ca="1"/>
        <v>23.904921323186883</v>
      </c>
      <c r="CU15" s="1">
        <f ca="1"/>
        <v>34.846343490305983</v>
      </c>
      <c r="CV15" s="1">
        <f ca="1"/>
        <v>23.495618217581455</v>
      </c>
      <c r="CW15" s="1">
        <f ca="1"/>
        <v>3.5364293605483592</v>
      </c>
      <c r="CX15" s="1">
        <f ca="1"/>
        <v>30.264708400172925</v>
      </c>
      <c r="CY15" s="1">
        <f ca="1"/>
        <v>41.844113834324006</v>
      </c>
      <c r="CZ15" s="1">
        <f ca="1"/>
        <v>43.127652843833346</v>
      </c>
      <c r="DA15" s="1">
        <f ca="1"/>
        <v>51.724050762343857</v>
      </c>
      <c r="DB15" s="1">
        <f ca="1"/>
        <v>38.783734406143232</v>
      </c>
      <c r="DC15" s="1">
        <f ca="1"/>
        <v>17.701142904204438</v>
      </c>
      <c r="DD15" s="1">
        <f ca="1"/>
        <v>65.462408415921701</v>
      </c>
      <c r="DE15" s="1">
        <f ca="1"/>
        <v>37.65288590102854</v>
      </c>
      <c r="DF15" s="1">
        <f ca="1"/>
        <v>29.695698058225386</v>
      </c>
      <c r="DG15" s="1">
        <f ca="1"/>
        <v>39.184517773008793</v>
      </c>
      <c r="DH15" s="1">
        <f ca="1"/>
        <v>53.899485643270808</v>
      </c>
      <c r="DI15" s="1">
        <f ca="1"/>
        <v>68.31648466124642</v>
      </c>
      <c r="DJ15" s="1">
        <f ca="1"/>
        <v>24.529661718975969</v>
      </c>
      <c r="DK15" s="1">
        <f ca="1"/>
        <v>15.591290934913715</v>
      </c>
    </row>
    <row r="16" spans="2:115" x14ac:dyDescent="0.15">
      <c r="B16" s="1" t="s">
        <v>23</v>
      </c>
      <c r="C16" s="1" t="s">
        <v>17</v>
      </c>
      <c r="D16" s="2" t="s">
        <v>18</v>
      </c>
      <c r="H16" s="30">
        <f>E$6*E12</f>
        <v>20</v>
      </c>
      <c r="I16" s="30">
        <f>H16*SQRT(F12/E12*F12/E12+$F$6/$E$6*$F$6/$E$6)</f>
        <v>12.206555615733702</v>
      </c>
      <c r="J16" s="22">
        <f t="shared" ca="1" si="0"/>
        <v>19.423360121111241</v>
      </c>
      <c r="K16" s="22">
        <f t="shared" ca="1" si="1"/>
        <v>12.716202973582</v>
      </c>
      <c r="L16" s="29">
        <f ca="1">PERCENTILE(_xlfn.ANCHORARRAY(P16),1/2*(1-sims!$N$1))</f>
        <v>2.3192711823490719</v>
      </c>
      <c r="M16" s="29">
        <f ca="1">PERCENTILE(_xlfn.ANCHORARRAY(P16),1/2*(1+sims!$N$1))</f>
        <v>39.714433102543538</v>
      </c>
      <c r="N16" s="15">
        <f t="shared" ca="1" si="2"/>
        <v>0.96263369692532463</v>
      </c>
      <c r="P16" s="7" cm="1">
        <f t="array" aca="1" ref="P16:DK16" ca="1">_xlfn.ANCHORARRAY(P$6)*_xlfn.ANCHORARRAY(P12)</f>
        <v>26.984641412199977</v>
      </c>
      <c r="Q16" s="7">
        <f ca="1"/>
        <v>14.158063819958436</v>
      </c>
      <c r="R16" s="7">
        <f ca="1"/>
        <v>3.8539194602622349</v>
      </c>
      <c r="S16" s="7">
        <f ca="1"/>
        <v>6.9564729049477068</v>
      </c>
      <c r="T16" s="7">
        <f ca="1"/>
        <v>19.253645765491427</v>
      </c>
      <c r="U16" s="1">
        <f ca="1"/>
        <v>-3.2100331757378338</v>
      </c>
      <c r="V16" s="1">
        <f ca="1"/>
        <v>9.5280756624737695</v>
      </c>
      <c r="W16" s="1">
        <f ca="1"/>
        <v>5.4624515814745376</v>
      </c>
      <c r="X16" s="1">
        <f ca="1"/>
        <v>1.393621851808011</v>
      </c>
      <c r="Y16" s="1">
        <f ca="1"/>
        <v>4.1853456796142057</v>
      </c>
      <c r="Z16" s="1">
        <f ca="1"/>
        <v>7.0961743314537529</v>
      </c>
      <c r="AA16" s="1">
        <f ca="1"/>
        <v>24.77402053841249</v>
      </c>
      <c r="AB16" s="1">
        <f ca="1"/>
        <v>23.428900278298755</v>
      </c>
      <c r="AC16" s="1">
        <f ca="1"/>
        <v>32.845402250717576</v>
      </c>
      <c r="AD16" s="1">
        <f ca="1"/>
        <v>14.703664900907533</v>
      </c>
      <c r="AE16" s="1">
        <f ca="1"/>
        <v>23.350302755539445</v>
      </c>
      <c r="AF16" s="1">
        <f ca="1"/>
        <v>13.75963918128911</v>
      </c>
      <c r="AG16" s="1">
        <f ca="1"/>
        <v>9.6219255286848089</v>
      </c>
      <c r="AH16" s="1">
        <f ca="1"/>
        <v>3.5129687816945165</v>
      </c>
      <c r="AI16" s="1">
        <f ca="1"/>
        <v>19.37122924712466</v>
      </c>
      <c r="AJ16" s="1">
        <f ca="1"/>
        <v>31.480035328084409</v>
      </c>
      <c r="AK16" s="1">
        <f ca="1"/>
        <v>24.206817459345224</v>
      </c>
      <c r="AL16" s="1">
        <f ca="1"/>
        <v>15.075186881717961</v>
      </c>
      <c r="AM16" s="1">
        <f ca="1"/>
        <v>0.66874292737923191</v>
      </c>
      <c r="AN16" s="1">
        <f ca="1"/>
        <v>31.156687642021851</v>
      </c>
      <c r="AO16" s="1">
        <f ca="1"/>
        <v>30.432726618107701</v>
      </c>
      <c r="AP16" s="1">
        <f ca="1"/>
        <v>31.646227255361609</v>
      </c>
      <c r="AQ16" s="1">
        <f ca="1"/>
        <v>41.66161201595532</v>
      </c>
      <c r="AR16" s="1">
        <f ca="1"/>
        <v>31.743723405453064</v>
      </c>
      <c r="AS16" s="1">
        <f ca="1"/>
        <v>18.26660497688756</v>
      </c>
      <c r="AT16" s="1">
        <f ca="1"/>
        <v>13.671381082846727</v>
      </c>
      <c r="AU16" s="1">
        <f ca="1"/>
        <v>40.490892089923271</v>
      </c>
      <c r="AV16" s="1">
        <f ca="1"/>
        <v>36.907872801165865</v>
      </c>
      <c r="AW16" s="1">
        <f ca="1"/>
        <v>55.530912634476998</v>
      </c>
      <c r="AX16" s="1">
        <f ca="1"/>
        <v>10.013697382460634</v>
      </c>
      <c r="AY16" s="1">
        <f ca="1"/>
        <v>23.355690583702593</v>
      </c>
      <c r="AZ16" s="1">
        <f ca="1"/>
        <v>8.9034717356754669</v>
      </c>
      <c r="BA16" s="1">
        <f ca="1"/>
        <v>19.102300541751411</v>
      </c>
      <c r="BB16" s="1">
        <f ca="1"/>
        <v>17.62790107457695</v>
      </c>
      <c r="BC16" s="1">
        <f ca="1"/>
        <v>14.192688268231187</v>
      </c>
      <c r="BD16" s="1">
        <f ca="1"/>
        <v>16.341478035236285</v>
      </c>
      <c r="BE16" s="1">
        <f ca="1"/>
        <v>19.443959526684992</v>
      </c>
      <c r="BF16" s="1">
        <f ca="1"/>
        <v>25.659250881533946</v>
      </c>
      <c r="BG16" s="1">
        <f ca="1"/>
        <v>13.346450348201936</v>
      </c>
      <c r="BH16" s="1">
        <f ca="1"/>
        <v>8.0091984894837243</v>
      </c>
      <c r="BI16" s="1">
        <f ca="1"/>
        <v>37.780221522325085</v>
      </c>
      <c r="BJ16" s="1">
        <f ca="1"/>
        <v>29.77058398437098</v>
      </c>
      <c r="BK16" s="1">
        <f ca="1"/>
        <v>5.7914557820191126</v>
      </c>
      <c r="BL16" s="1">
        <f ca="1"/>
        <v>45.716190654853015</v>
      </c>
      <c r="BM16" s="1">
        <f ca="1"/>
        <v>39.187307404774614</v>
      </c>
      <c r="BN16" s="1">
        <f ca="1"/>
        <v>6.5869746268427045</v>
      </c>
      <c r="BO16" s="1">
        <f ca="1"/>
        <v>-14.232801416029218</v>
      </c>
      <c r="BP16" s="1">
        <f ca="1"/>
        <v>19.093661208794028</v>
      </c>
      <c r="BQ16" s="1">
        <f ca="1"/>
        <v>5.7151859947719483</v>
      </c>
      <c r="BR16" s="1">
        <f ca="1"/>
        <v>12.385265386495606</v>
      </c>
      <c r="BS16" s="1">
        <f ca="1"/>
        <v>36.449374292786757</v>
      </c>
      <c r="BT16" s="1">
        <f ca="1"/>
        <v>2.3679895681670233</v>
      </c>
      <c r="BU16" s="1">
        <f ca="1"/>
        <v>12.086700698531274</v>
      </c>
      <c r="BV16" s="1">
        <f ca="1"/>
        <v>29.140267154050083</v>
      </c>
      <c r="BW16" s="1">
        <f ca="1"/>
        <v>1.2508751003531109</v>
      </c>
      <c r="BX16" s="1">
        <f ca="1"/>
        <v>13.513994131388962</v>
      </c>
      <c r="BY16" s="1">
        <f ca="1"/>
        <v>8.3199208165223855</v>
      </c>
      <c r="BZ16" s="1">
        <f ca="1"/>
        <v>47.826537633657111</v>
      </c>
      <c r="CA16" s="1">
        <f ca="1"/>
        <v>34.341519061472219</v>
      </c>
      <c r="CB16" s="1">
        <f ca="1"/>
        <v>39.319194308198277</v>
      </c>
      <c r="CC16" s="1">
        <f ca="1"/>
        <v>22.271247134582534</v>
      </c>
      <c r="CD16" s="1">
        <f ca="1"/>
        <v>15.145292815454978</v>
      </c>
      <c r="CE16" s="1">
        <f ca="1"/>
        <v>11.115877403106865</v>
      </c>
      <c r="CF16" s="1">
        <f ca="1"/>
        <v>13.936065205056979</v>
      </c>
      <c r="CG16" s="1">
        <f ca="1"/>
        <v>20.909482679736787</v>
      </c>
      <c r="CH16" s="1">
        <f ca="1"/>
        <v>17.381611011099945</v>
      </c>
      <c r="CI16" s="1">
        <f ca="1"/>
        <v>10.601851128234637</v>
      </c>
      <c r="CJ16" s="1">
        <f ca="1"/>
        <v>39.673566840049872</v>
      </c>
      <c r="CK16" s="1">
        <f ca="1"/>
        <v>17.875586828625234</v>
      </c>
      <c r="CL16" s="1">
        <f ca="1"/>
        <v>33.460646428130275</v>
      </c>
      <c r="CM16" s="1">
        <f ca="1"/>
        <v>30.579136563493133</v>
      </c>
      <c r="CN16" s="1">
        <f ca="1"/>
        <v>28.242185054311481</v>
      </c>
      <c r="CO16" s="1">
        <f ca="1"/>
        <v>16.404490375311266</v>
      </c>
      <c r="CP16" s="1">
        <f ca="1"/>
        <v>34.16602539399841</v>
      </c>
      <c r="CQ16" s="1">
        <f ca="1"/>
        <v>35.997052444213381</v>
      </c>
      <c r="CR16" s="1">
        <f ca="1"/>
        <v>19.024726324986734</v>
      </c>
      <c r="CS16" s="1">
        <f ca="1"/>
        <v>28.34908849824896</v>
      </c>
      <c r="CT16" s="1">
        <f ca="1"/>
        <v>9.5985156792051374</v>
      </c>
      <c r="CU16" s="1">
        <f ca="1"/>
        <v>15.823115941020443</v>
      </c>
      <c r="CV16" s="1">
        <f ca="1"/>
        <v>14.405099887115876</v>
      </c>
      <c r="CW16" s="1">
        <f ca="1"/>
        <v>3.4543372745744612</v>
      </c>
      <c r="CX16" s="1">
        <f ca="1"/>
        <v>10.497170686500606</v>
      </c>
      <c r="CY16" s="1">
        <f ca="1"/>
        <v>19.057013056715462</v>
      </c>
      <c r="CZ16" s="1">
        <f ca="1"/>
        <v>9.0835845013240579</v>
      </c>
      <c r="DA16" s="1">
        <f ca="1"/>
        <v>16.166620286402836</v>
      </c>
      <c r="DB16" s="1">
        <f ca="1"/>
        <v>32.954502584170065</v>
      </c>
      <c r="DC16" s="1">
        <f ca="1"/>
        <v>7.834771178289202</v>
      </c>
      <c r="DD16" s="1">
        <f ca="1"/>
        <v>33.892080577976898</v>
      </c>
      <c r="DE16" s="1">
        <f ca="1"/>
        <v>19.272238966764</v>
      </c>
      <c r="DF16" s="1">
        <f ca="1"/>
        <v>13.146306482392207</v>
      </c>
      <c r="DG16" s="1">
        <f ca="1"/>
        <v>9.8455341234607427</v>
      </c>
      <c r="DH16" s="1">
        <f ca="1"/>
        <v>20.574729731230587</v>
      </c>
      <c r="DI16" s="1">
        <f ca="1"/>
        <v>39.530524818416254</v>
      </c>
      <c r="DJ16" s="1">
        <f ca="1"/>
        <v>15.376043186182049</v>
      </c>
      <c r="DK16" s="1">
        <f ca="1"/>
        <v>4.3135303635153139</v>
      </c>
    </row>
    <row r="17" spans="1:115" x14ac:dyDescent="0.15">
      <c r="A17" s="11"/>
      <c r="B17" s="1" t="s">
        <v>22</v>
      </c>
      <c r="C17" s="1" t="s">
        <v>14</v>
      </c>
      <c r="D17" s="2" t="s">
        <v>18</v>
      </c>
      <c r="E17" s="21">
        <v>20</v>
      </c>
      <c r="F17" s="21">
        <v>10</v>
      </c>
      <c r="G17" s="21" t="s">
        <v>62</v>
      </c>
      <c r="H17" s="33"/>
      <c r="I17" s="33"/>
      <c r="J17" s="22">
        <f t="shared" ca="1" si="0"/>
        <v>19.684656935856509</v>
      </c>
      <c r="K17" s="22">
        <f t="shared" ca="1" si="1"/>
        <v>8.76994828421061</v>
      </c>
      <c r="L17" s="29">
        <f ca="1">PERCENTILE(_xlfn.ANCHORARRAY(P17),1/2*(1-sims!$N$1))</f>
        <v>6.7475182533560361</v>
      </c>
      <c r="M17" s="29">
        <f ca="1">PERCENTILE(_xlfn.ANCHORARRAY(P17),1/2*(1+sims!$N$1))</f>
        <v>35.481866485926219</v>
      </c>
      <c r="N17" s="15">
        <f t="shared" ca="1" si="2"/>
        <v>0.7298666247068103</v>
      </c>
      <c r="P17" s="10" cm="1">
        <f t="array" aca="1" ref="P17:DK17" ca="1">_xlfn.NORM.INV(_xlfn.RANDARRAY(1,$Q$2,_xlfn.NORM.DIST(0,E17,F17,TRUE),1-_xlfn.NORM.DIST(0,E17,F17,TRUE)),E17,F17)</f>
        <v>36.230974202461248</v>
      </c>
      <c r="Q17" s="7">
        <f ca="1"/>
        <v>16.976158722832938</v>
      </c>
      <c r="R17" s="7">
        <f ca="1"/>
        <v>13.852961140564773</v>
      </c>
      <c r="S17" s="7">
        <f ca="1"/>
        <v>6.8539645994438647</v>
      </c>
      <c r="T17" s="7">
        <f ca="1"/>
        <v>26.345427807961222</v>
      </c>
      <c r="U17" s="1">
        <f ca="1"/>
        <v>21.714107845074096</v>
      </c>
      <c r="V17" s="1">
        <f ca="1"/>
        <v>3.3911203217152561</v>
      </c>
      <c r="W17" s="1">
        <f ca="1"/>
        <v>19.226197896729524</v>
      </c>
      <c r="X17" s="1">
        <f ca="1"/>
        <v>21.711071757942165</v>
      </c>
      <c r="Y17" s="1">
        <f ca="1"/>
        <v>20.588041780433894</v>
      </c>
      <c r="Z17" s="1">
        <f ca="1"/>
        <v>9.6877264062039572</v>
      </c>
      <c r="AA17" s="1">
        <f ca="1"/>
        <v>27.462762501059743</v>
      </c>
      <c r="AB17" s="1">
        <f ca="1"/>
        <v>26.232212192038713</v>
      </c>
      <c r="AC17" s="1">
        <f ca="1"/>
        <v>39.407735245497221</v>
      </c>
      <c r="AD17" s="1">
        <f ca="1"/>
        <v>24.601329834881653</v>
      </c>
      <c r="AE17" s="1">
        <f ca="1"/>
        <v>8.3893710807687114</v>
      </c>
      <c r="AF17" s="1">
        <f ca="1"/>
        <v>15.267449861987828</v>
      </c>
      <c r="AG17" s="1">
        <f ca="1"/>
        <v>26.897790190054124</v>
      </c>
      <c r="AH17" s="1">
        <f ca="1"/>
        <v>15.561510667678128</v>
      </c>
      <c r="AI17" s="1">
        <f ca="1"/>
        <v>9.6180061483128796</v>
      </c>
      <c r="AJ17" s="1">
        <f ca="1"/>
        <v>2.0763168868628235</v>
      </c>
      <c r="AK17" s="1">
        <f ca="1"/>
        <v>18.962485482514182</v>
      </c>
      <c r="AL17" s="1">
        <f ca="1"/>
        <v>29.747768684544038</v>
      </c>
      <c r="AM17" s="1">
        <f ca="1"/>
        <v>19.804903286901801</v>
      </c>
      <c r="AN17" s="1">
        <f ca="1"/>
        <v>35.581043777214575</v>
      </c>
      <c r="AO17" s="1">
        <f ca="1"/>
        <v>15.173885813988578</v>
      </c>
      <c r="AP17" s="1">
        <f ca="1"/>
        <v>12.84228087966666</v>
      </c>
      <c r="AQ17" s="1">
        <f ca="1"/>
        <v>15.205396705716332</v>
      </c>
      <c r="AR17" s="1">
        <f ca="1"/>
        <v>7.9216908111268651</v>
      </c>
      <c r="AS17" s="1">
        <f ca="1"/>
        <v>22.49221947105427</v>
      </c>
      <c r="AT17" s="1">
        <f ca="1"/>
        <v>7.0984598087013211</v>
      </c>
      <c r="AU17" s="1">
        <f ca="1"/>
        <v>25.222704745864537</v>
      </c>
      <c r="AV17" s="1">
        <f ca="1"/>
        <v>30.748333194742877</v>
      </c>
      <c r="AW17" s="1">
        <f ca="1"/>
        <v>15.313201072941808</v>
      </c>
      <c r="AX17" s="1">
        <f ca="1"/>
        <v>18.001539315880802</v>
      </c>
      <c r="AY17" s="1">
        <f ca="1"/>
        <v>24.027283855055607</v>
      </c>
      <c r="AZ17" s="1">
        <f ca="1"/>
        <v>24.103749505096349</v>
      </c>
      <c r="BA17" s="1">
        <f ca="1"/>
        <v>28.15557548733927</v>
      </c>
      <c r="BB17" s="1">
        <f ca="1"/>
        <v>10.470535575750185</v>
      </c>
      <c r="BC17" s="1">
        <f ca="1"/>
        <v>16.712776248407376</v>
      </c>
      <c r="BD17" s="1">
        <f ca="1"/>
        <v>9.1730880806641082</v>
      </c>
      <c r="BE17" s="1">
        <f ca="1"/>
        <v>18.063767336174713</v>
      </c>
      <c r="BF17" s="1">
        <f ca="1"/>
        <v>27.029219202734989</v>
      </c>
      <c r="BG17" s="1">
        <f ca="1"/>
        <v>14.800143805601298</v>
      </c>
      <c r="BH17" s="1">
        <f ca="1"/>
        <v>20.348806122718802</v>
      </c>
      <c r="BI17" s="1">
        <f ca="1"/>
        <v>24.832711507129019</v>
      </c>
      <c r="BJ17" s="1">
        <f ca="1"/>
        <v>21.543310130929441</v>
      </c>
      <c r="BK17" s="1">
        <f ca="1"/>
        <v>7.4924622849555291</v>
      </c>
      <c r="BL17" s="1">
        <f ca="1"/>
        <v>8.0932025405085977</v>
      </c>
      <c r="BM17" s="1">
        <f ca="1"/>
        <v>6.9328895512822815</v>
      </c>
      <c r="BN17" s="1">
        <f ca="1"/>
        <v>4.7250376776873217</v>
      </c>
      <c r="BO17" s="1">
        <f ca="1"/>
        <v>25.684616593200587</v>
      </c>
      <c r="BP17" s="1">
        <f ca="1"/>
        <v>37.159636241823961</v>
      </c>
      <c r="BQ17" s="1">
        <f ca="1"/>
        <v>7.3992013402607775</v>
      </c>
      <c r="BR17" s="1">
        <f ca="1"/>
        <v>31.96077934127128</v>
      </c>
      <c r="BS17" s="1">
        <f ca="1"/>
        <v>35.476646628489988</v>
      </c>
      <c r="BT17" s="1">
        <f ca="1"/>
        <v>14.328481134403825</v>
      </c>
      <c r="BU17" s="1">
        <f ca="1"/>
        <v>24.29071335895987</v>
      </c>
      <c r="BV17" s="1">
        <f ca="1"/>
        <v>34.419866610264528</v>
      </c>
      <c r="BW17" s="1">
        <f ca="1"/>
        <v>38.388634432904659</v>
      </c>
      <c r="BX17" s="1">
        <f ca="1"/>
        <v>2.4843536137078246</v>
      </c>
      <c r="BY17" s="1">
        <f ca="1"/>
        <v>30.218930801471672</v>
      </c>
      <c r="BZ17" s="1">
        <f ca="1"/>
        <v>21.289318652009371</v>
      </c>
      <c r="CA17" s="1">
        <f ca="1"/>
        <v>13.205781854230381</v>
      </c>
      <c r="CB17" s="1">
        <f ca="1"/>
        <v>7.8064861423014804</v>
      </c>
      <c r="CC17" s="1">
        <f ca="1"/>
        <v>14.73399181821271</v>
      </c>
      <c r="CD17" s="1">
        <f ca="1"/>
        <v>18.314175434173652</v>
      </c>
      <c r="CE17" s="1">
        <f ca="1"/>
        <v>14.103571113708352</v>
      </c>
      <c r="CF17" s="1">
        <f ca="1"/>
        <v>15.015756763933314</v>
      </c>
      <c r="CG17" s="1">
        <f ca="1"/>
        <v>20.031433031299326</v>
      </c>
      <c r="CH17" s="1">
        <f ca="1"/>
        <v>17.714408453838708</v>
      </c>
      <c r="CI17" s="1">
        <f ca="1"/>
        <v>15.331768746399723</v>
      </c>
      <c r="CJ17" s="1">
        <f ca="1"/>
        <v>28.07190150549097</v>
      </c>
      <c r="CK17" s="1">
        <f ca="1"/>
        <v>13.163326215312416</v>
      </c>
      <c r="CL17" s="1">
        <f ca="1"/>
        <v>9.4838337083517352</v>
      </c>
      <c r="CM17" s="1">
        <f ca="1"/>
        <v>14.366518352203805</v>
      </c>
      <c r="CN17" s="1">
        <f ca="1"/>
        <v>3.8033881716283418</v>
      </c>
      <c r="CO17" s="1">
        <f ca="1"/>
        <v>16.742581642004264</v>
      </c>
      <c r="CP17" s="1">
        <f ca="1"/>
        <v>26.42365551923384</v>
      </c>
      <c r="CQ17" s="1">
        <f ca="1"/>
        <v>30.579759550197377</v>
      </c>
      <c r="CR17" s="1">
        <f ca="1"/>
        <v>13.177317813047591</v>
      </c>
      <c r="CS17" s="1">
        <f ca="1"/>
        <v>20.244489769243593</v>
      </c>
      <c r="CT17" s="1">
        <f ca="1"/>
        <v>21.610222932157711</v>
      </c>
      <c r="CU17" s="1">
        <f ca="1"/>
        <v>19.70229153124852</v>
      </c>
      <c r="CV17" s="1">
        <f ca="1"/>
        <v>18.095710874996254</v>
      </c>
      <c r="CW17" s="1">
        <f ca="1"/>
        <v>31.804448804381391</v>
      </c>
      <c r="CX17" s="1">
        <f ca="1"/>
        <v>31.089181878578451</v>
      </c>
      <c r="CY17" s="1">
        <f ca="1"/>
        <v>28.128424505047878</v>
      </c>
      <c r="CZ17" s="1">
        <f ca="1"/>
        <v>18.093386006420051</v>
      </c>
      <c r="DA17" s="1">
        <f ca="1"/>
        <v>24.534823843284883</v>
      </c>
      <c r="DB17" s="1">
        <f ca="1"/>
        <v>30.565049993734057</v>
      </c>
      <c r="DC17" s="1">
        <f ca="1"/>
        <v>27.227717487159616</v>
      </c>
      <c r="DD17" s="1">
        <f ca="1"/>
        <v>18.385744730405911</v>
      </c>
      <c r="DE17" s="1">
        <f ca="1"/>
        <v>20.563764108629762</v>
      </c>
      <c r="DF17" s="1">
        <f ca="1"/>
        <v>15.02053785527267</v>
      </c>
      <c r="DG17" s="1">
        <f ca="1"/>
        <v>26.64020774392575</v>
      </c>
      <c r="DH17" s="1">
        <f ca="1"/>
        <v>23.965612113323267</v>
      </c>
      <c r="DI17" s="1">
        <f ca="1"/>
        <v>16.209642473630907</v>
      </c>
      <c r="DJ17" s="1">
        <f ca="1"/>
        <v>26.911219448417516</v>
      </c>
      <c r="DK17" s="1">
        <f ca="1"/>
        <v>21.789673848057785</v>
      </c>
    </row>
    <row r="18" spans="1:115" x14ac:dyDescent="0.15">
      <c r="A18" s="11"/>
      <c r="B18" s="1" t="s">
        <v>22</v>
      </c>
      <c r="C18" s="1" t="s">
        <v>15</v>
      </c>
      <c r="D18" s="2" t="s">
        <v>18</v>
      </c>
      <c r="E18" s="21">
        <v>15</v>
      </c>
      <c r="F18" s="21">
        <v>8</v>
      </c>
      <c r="G18" s="21" t="s">
        <v>62</v>
      </c>
      <c r="H18" s="33"/>
      <c r="I18" s="33"/>
      <c r="J18" s="22">
        <f t="shared" ca="1" si="0"/>
        <v>13.828689793977958</v>
      </c>
      <c r="K18" s="22">
        <f t="shared" ca="1" si="1"/>
        <v>7.1968858466116172</v>
      </c>
      <c r="L18" s="29">
        <f ca="1">PERCENTILE(_xlfn.ANCHORARRAY(P18),1/2*(1-sims!$N$1))</f>
        <v>1.8500902493038076</v>
      </c>
      <c r="M18" s="29">
        <f ca="1">PERCENTILE(_xlfn.ANCHORARRAY(P18),1/2*(1+sims!$N$1))</f>
        <v>24.905921333723043</v>
      </c>
      <c r="N18" s="15">
        <f t="shared" ca="1" si="2"/>
        <v>0.83362312076952738</v>
      </c>
      <c r="P18" s="10" cm="1">
        <f t="array" aca="1" ref="P18:DK18" ca="1">_xlfn.NORM.INV(_xlfn.RANDARRAY(1,$Q$2,_xlfn.NORM.DIST(0,E18,F18,TRUE),1-_xlfn.NORM.DIST(0,E18,F18,TRUE)),E18,F18)</f>
        <v>4.812998583310204</v>
      </c>
      <c r="Q18" s="7">
        <f ca="1"/>
        <v>9.27074390575069</v>
      </c>
      <c r="R18" s="7">
        <f ca="1"/>
        <v>11.057546375254191</v>
      </c>
      <c r="S18" s="7">
        <f ca="1"/>
        <v>13.469049864984218</v>
      </c>
      <c r="T18" s="7">
        <f ca="1"/>
        <v>5.3031916263624481</v>
      </c>
      <c r="U18" s="1">
        <f ca="1"/>
        <v>12.207880702603077</v>
      </c>
      <c r="V18" s="1">
        <f ca="1"/>
        <v>24.900511628359055</v>
      </c>
      <c r="W18" s="1">
        <f ca="1"/>
        <v>18.507275900729976</v>
      </c>
      <c r="X18" s="1">
        <f ca="1"/>
        <v>13.777562130110807</v>
      </c>
      <c r="Y18" s="1">
        <f ca="1"/>
        <v>11.680134405299878</v>
      </c>
      <c r="Z18" s="1">
        <f ca="1"/>
        <v>15.661084563982428</v>
      </c>
      <c r="AA18" s="1">
        <f ca="1"/>
        <v>17.008452893504074</v>
      </c>
      <c r="AB18" s="1">
        <f ca="1"/>
        <v>12.075938194402244</v>
      </c>
      <c r="AC18" s="1">
        <f ca="1"/>
        <v>18.918542219580299</v>
      </c>
      <c r="AD18" s="1">
        <f ca="1"/>
        <v>12.741643345133046</v>
      </c>
      <c r="AE18" s="1">
        <f ca="1"/>
        <v>13.672557892871218</v>
      </c>
      <c r="AF18" s="1">
        <f ca="1"/>
        <v>11.342504582071886</v>
      </c>
      <c r="AG18" s="1">
        <f ca="1"/>
        <v>9.9471750389822109</v>
      </c>
      <c r="AH18" s="1">
        <f ca="1"/>
        <v>20.692678590441716</v>
      </c>
      <c r="AI18" s="1">
        <f ca="1"/>
        <v>11.741948543412288</v>
      </c>
      <c r="AJ18" s="1">
        <f ca="1"/>
        <v>6.2037059841204556</v>
      </c>
      <c r="AK18" s="1">
        <f ca="1"/>
        <v>21.41855810159937</v>
      </c>
      <c r="AL18" s="1">
        <f ca="1"/>
        <v>16.606124488367911</v>
      </c>
      <c r="AM18" s="1">
        <f ca="1"/>
        <v>24.382914486320871</v>
      </c>
      <c r="AN18" s="1">
        <f ca="1"/>
        <v>12.943442838827039</v>
      </c>
      <c r="AO18" s="1">
        <f ca="1"/>
        <v>20.804514275640479</v>
      </c>
      <c r="AP18" s="1">
        <f ca="1"/>
        <v>18.826376048385427</v>
      </c>
      <c r="AQ18" s="1">
        <f ca="1"/>
        <v>13.314737953824459</v>
      </c>
      <c r="AR18" s="1">
        <f ca="1"/>
        <v>15.645828320556486</v>
      </c>
      <c r="AS18" s="1">
        <f ca="1"/>
        <v>20.518618447982234</v>
      </c>
      <c r="AT18" s="1">
        <f ca="1"/>
        <v>18.425438248546051</v>
      </c>
      <c r="AU18" s="1">
        <f ca="1"/>
        <v>14.289375649245915</v>
      </c>
      <c r="AV18" s="1">
        <f ca="1"/>
        <v>4.6771651769815961</v>
      </c>
      <c r="AW18" s="1">
        <f ca="1"/>
        <v>9.9001039734111949</v>
      </c>
      <c r="AX18" s="1">
        <f ca="1"/>
        <v>14.35332745895693</v>
      </c>
      <c r="AY18" s="1">
        <f ca="1"/>
        <v>22.26079788749173</v>
      </c>
      <c r="AZ18" s="1">
        <f ca="1"/>
        <v>25.915056070299748</v>
      </c>
      <c r="BA18" s="1">
        <f ca="1"/>
        <v>2.4633335561938985</v>
      </c>
      <c r="BB18" s="1">
        <f ca="1"/>
        <v>1.6939441800941921</v>
      </c>
      <c r="BC18" s="1">
        <f ca="1"/>
        <v>7.4555999814454816</v>
      </c>
      <c r="BD18" s="1">
        <f ca="1"/>
        <v>5.7041208370441314</v>
      </c>
      <c r="BE18" s="1">
        <f ca="1"/>
        <v>29.757150080571293</v>
      </c>
      <c r="BF18" s="1">
        <f ca="1"/>
        <v>12.697141592489231</v>
      </c>
      <c r="BG18" s="1">
        <f ca="1"/>
        <v>8.1030372406479092</v>
      </c>
      <c r="BH18" s="1">
        <f ca="1"/>
        <v>24.820349475968669</v>
      </c>
      <c r="BI18" s="1">
        <f ca="1"/>
        <v>22.300333061342542</v>
      </c>
      <c r="BJ18" s="1">
        <f ca="1"/>
        <v>19.437139319234127</v>
      </c>
      <c r="BK18" s="1">
        <f ca="1"/>
        <v>7.784396853315017</v>
      </c>
      <c r="BL18" s="1">
        <f ca="1"/>
        <v>9.5315347630287803</v>
      </c>
      <c r="BM18" s="1">
        <f ca="1"/>
        <v>9.3864958344838136</v>
      </c>
      <c r="BN18" s="1">
        <f ca="1"/>
        <v>20.927185909515963</v>
      </c>
      <c r="BO18" s="1">
        <f ca="1"/>
        <v>1.3069570811313316</v>
      </c>
      <c r="BP18" s="1">
        <f ca="1"/>
        <v>24.411213816303363</v>
      </c>
      <c r="BQ18" s="1">
        <f ca="1"/>
        <v>4.469734599134549</v>
      </c>
      <c r="BR18" s="1">
        <f ca="1"/>
        <v>18.597737461478594</v>
      </c>
      <c r="BS18" s="1">
        <f ca="1"/>
        <v>4.3992889374923578</v>
      </c>
      <c r="BT18" s="1">
        <f ca="1"/>
        <v>17.387621636021997</v>
      </c>
      <c r="BU18" s="1">
        <f ca="1"/>
        <v>14.131715311975579</v>
      </c>
      <c r="BV18" s="1">
        <f ca="1"/>
        <v>16.036338132857622</v>
      </c>
      <c r="BW18" s="1">
        <f ca="1"/>
        <v>20.495348917376393</v>
      </c>
      <c r="BX18" s="1">
        <f ca="1"/>
        <v>6.9072025936108297</v>
      </c>
      <c r="BY18" s="1">
        <f ca="1"/>
        <v>3.3152625683544823</v>
      </c>
      <c r="BZ18" s="1">
        <f ca="1"/>
        <v>4.5669257577589093</v>
      </c>
      <c r="CA18" s="1">
        <f ca="1"/>
        <v>0.84072767398522252</v>
      </c>
      <c r="CB18" s="1">
        <f ca="1"/>
        <v>3.7192844788257986</v>
      </c>
      <c r="CC18" s="1">
        <f ca="1"/>
        <v>4.8939961845974533</v>
      </c>
      <c r="CD18" s="1">
        <f ca="1"/>
        <v>7.8329272494081961</v>
      </c>
      <c r="CE18" s="1">
        <f ca="1"/>
        <v>20.219147745013935</v>
      </c>
      <c r="CF18" s="1">
        <f ca="1"/>
        <v>14.580244584140203</v>
      </c>
      <c r="CG18" s="1">
        <f ca="1"/>
        <v>14.482564844462411</v>
      </c>
      <c r="CH18" s="1">
        <f ca="1"/>
        <v>16.021373181501506</v>
      </c>
      <c r="CI18" s="1">
        <f ca="1"/>
        <v>11.671447525582327</v>
      </c>
      <c r="CJ18" s="1">
        <f ca="1"/>
        <v>11.874134717593622</v>
      </c>
      <c r="CK18" s="1">
        <f ca="1"/>
        <v>16.470780622259646</v>
      </c>
      <c r="CL18" s="1">
        <f ca="1"/>
        <v>24.552361994967089</v>
      </c>
      <c r="CM18" s="1">
        <f ca="1"/>
        <v>20.947478613443188</v>
      </c>
      <c r="CN18" s="1">
        <f ca="1"/>
        <v>11.471800756747717</v>
      </c>
      <c r="CO18" s="1">
        <f ca="1"/>
        <v>19.199493653832967</v>
      </c>
      <c r="CP18" s="1">
        <f ca="1"/>
        <v>22.018075928595444</v>
      </c>
      <c r="CQ18" s="1">
        <f ca="1"/>
        <v>1.6831431738924341</v>
      </c>
      <c r="CR18" s="1">
        <f ca="1"/>
        <v>4.2262404855145466</v>
      </c>
      <c r="CS18" s="1">
        <f ca="1"/>
        <v>20.424648857379967</v>
      </c>
      <c r="CT18" s="1">
        <f ca="1"/>
        <v>4.7748834876151953</v>
      </c>
      <c r="CU18" s="1">
        <f ca="1"/>
        <v>17.574661699515847</v>
      </c>
      <c r="CV18" s="1">
        <f ca="1"/>
        <v>1.8583084634727349</v>
      </c>
      <c r="CW18" s="1">
        <f ca="1"/>
        <v>14.524700791480713</v>
      </c>
      <c r="CX18" s="1">
        <f ca="1"/>
        <v>17.103818431866859</v>
      </c>
      <c r="CY18" s="1">
        <f ca="1"/>
        <v>27.435496701357899</v>
      </c>
      <c r="CZ18" s="1">
        <f ca="1"/>
        <v>15.03768112757521</v>
      </c>
      <c r="DA18" s="1">
        <f ca="1"/>
        <v>20.957261395583863</v>
      </c>
      <c r="DB18" s="1">
        <f ca="1"/>
        <v>16.104189276006096</v>
      </c>
      <c r="DC18" s="1">
        <f ca="1"/>
        <v>25.008705735638792</v>
      </c>
      <c r="DD18" s="1">
        <f ca="1"/>
        <v>20.148261862090507</v>
      </c>
      <c r="DE18" s="1">
        <f ca="1"/>
        <v>15.964502752734862</v>
      </c>
      <c r="DF18" s="1">
        <f ca="1"/>
        <v>27.1486050740316</v>
      </c>
      <c r="DG18" s="1">
        <f ca="1"/>
        <v>4.4723981817891811</v>
      </c>
      <c r="DH18" s="1">
        <f ca="1"/>
        <v>0.22432265985943722</v>
      </c>
      <c r="DI18" s="1">
        <f ca="1"/>
        <v>16.924939396128021</v>
      </c>
      <c r="DJ18" s="1">
        <f ca="1"/>
        <v>4.2318928248813208</v>
      </c>
      <c r="DK18" s="1">
        <f ca="1"/>
        <v>18.881861367849329</v>
      </c>
    </row>
    <row r="19" spans="1:115" x14ac:dyDescent="0.15">
      <c r="A19" s="11"/>
      <c r="B19" s="1" t="s">
        <v>22</v>
      </c>
      <c r="C19" s="1" t="s">
        <v>16</v>
      </c>
      <c r="D19" s="2" t="s">
        <v>18</v>
      </c>
      <c r="E19" s="21">
        <v>5</v>
      </c>
      <c r="F19" s="21">
        <v>2</v>
      </c>
      <c r="G19" s="21" t="s">
        <v>62</v>
      </c>
      <c r="H19" s="33"/>
      <c r="I19" s="33"/>
      <c r="J19" s="22">
        <f t="shared" ca="1" si="0"/>
        <v>4.7348478918759245</v>
      </c>
      <c r="K19" s="22">
        <f t="shared" ca="1" si="1"/>
        <v>1.8502897985044608</v>
      </c>
      <c r="L19" s="29">
        <f ca="1">PERCENTILE(_xlfn.ANCHORARRAY(P19),1/2*(1-sims!$N$1))</f>
        <v>1.4946293789941514</v>
      </c>
      <c r="M19" s="29">
        <f ca="1">PERCENTILE(_xlfn.ANCHORARRAY(P19),1/2*(1+sims!$N$1))</f>
        <v>7.8949561535047499</v>
      </c>
      <c r="N19" s="15">
        <f t="shared" ca="1" si="2"/>
        <v>0.67587459203201761</v>
      </c>
      <c r="P19" s="10" cm="1">
        <f t="array" aca="1" ref="P19:DK19" ca="1">_xlfn.NORM.INV(_xlfn.RANDARRAY(1,$Q$2,_xlfn.NORM.DIST(0,E19,F19,TRUE),1-_xlfn.NORM.DIST(0,E19,F19,TRUE)),E19,F19)</f>
        <v>4.0246850115124104</v>
      </c>
      <c r="Q19" s="7">
        <f ca="1"/>
        <v>2.4907500037984334</v>
      </c>
      <c r="R19" s="7">
        <f ca="1"/>
        <v>5.9016285193020979</v>
      </c>
      <c r="S19" s="7">
        <f ca="1"/>
        <v>4.4283738026953534</v>
      </c>
      <c r="T19" s="7">
        <f ca="1"/>
        <v>3.8494851888967974</v>
      </c>
      <c r="U19" s="1">
        <f ca="1"/>
        <v>4.1967164160205854</v>
      </c>
      <c r="V19" s="1">
        <f ca="1"/>
        <v>4.8963313651332001</v>
      </c>
      <c r="W19" s="1">
        <f ca="1"/>
        <v>4.1985619833125938</v>
      </c>
      <c r="X19" s="1">
        <f ca="1"/>
        <v>7.1345955691917897</v>
      </c>
      <c r="Y19" s="1">
        <f ca="1"/>
        <v>1.4966965717191898</v>
      </c>
      <c r="Z19" s="1">
        <f ca="1"/>
        <v>4.0052345351660472</v>
      </c>
      <c r="AA19" s="1">
        <f ca="1"/>
        <v>1.2027200313536648</v>
      </c>
      <c r="AB19" s="1">
        <f ca="1"/>
        <v>6.3762559593976622</v>
      </c>
      <c r="AC19" s="1">
        <f ca="1"/>
        <v>6.0359733697530595</v>
      </c>
      <c r="AD19" s="1">
        <f ca="1"/>
        <v>6.1484747092888181</v>
      </c>
      <c r="AE19" s="1">
        <f ca="1"/>
        <v>4.4680751634744844</v>
      </c>
      <c r="AF19" s="1">
        <f ca="1"/>
        <v>5.826798263799942</v>
      </c>
      <c r="AG19" s="1">
        <f ca="1"/>
        <v>5.0520520915399079</v>
      </c>
      <c r="AH19" s="1">
        <f ca="1"/>
        <v>6.9908438690154036</v>
      </c>
      <c r="AI19" s="1">
        <f ca="1"/>
        <v>4.563763202598766</v>
      </c>
      <c r="AJ19" s="1">
        <f ca="1"/>
        <v>7.8387807005998384</v>
      </c>
      <c r="AK19" s="1">
        <f ca="1"/>
        <v>4.2497213683962647</v>
      </c>
      <c r="AL19" s="1">
        <f ca="1"/>
        <v>4.3176451016357831</v>
      </c>
      <c r="AM19" s="1">
        <f ca="1"/>
        <v>1.9590136251495887</v>
      </c>
      <c r="AN19" s="1">
        <f ca="1"/>
        <v>5.2891826319675754</v>
      </c>
      <c r="AO19" s="1">
        <f ca="1"/>
        <v>6.9679735974601238</v>
      </c>
      <c r="AP19" s="1">
        <f ca="1"/>
        <v>3.1630292913511706</v>
      </c>
      <c r="AQ19" s="1">
        <f ca="1"/>
        <v>3.8088286766476092</v>
      </c>
      <c r="AR19" s="1">
        <f ca="1"/>
        <v>4.9791349863401564</v>
      </c>
      <c r="AS19" s="1">
        <f ca="1"/>
        <v>3.4885013736933366</v>
      </c>
      <c r="AT19" s="1">
        <f ca="1"/>
        <v>5.4163474151295183</v>
      </c>
      <c r="AU19" s="1">
        <f ca="1"/>
        <v>5.6193745542136995</v>
      </c>
      <c r="AV19" s="1">
        <f ca="1"/>
        <v>5.9419970204240666</v>
      </c>
      <c r="AW19" s="1">
        <f ca="1"/>
        <v>6.5330656469936894</v>
      </c>
      <c r="AX19" s="1">
        <f ca="1"/>
        <v>8.1510952416435529</v>
      </c>
      <c r="AY19" s="1">
        <f ca="1"/>
        <v>7.832008767458257</v>
      </c>
      <c r="AZ19" s="1">
        <f ca="1"/>
        <v>4.4212414097437414</v>
      </c>
      <c r="BA19" s="1">
        <f ca="1"/>
        <v>3.3158813329134222</v>
      </c>
      <c r="BB19" s="1">
        <f ca="1"/>
        <v>5.0935978355998044</v>
      </c>
      <c r="BC19" s="1">
        <f ca="1"/>
        <v>5.0677351548594238</v>
      </c>
      <c r="BD19" s="1">
        <f ca="1"/>
        <v>7.2113841286487608</v>
      </c>
      <c r="BE19" s="1">
        <f ca="1"/>
        <v>2.3881080133677153</v>
      </c>
      <c r="BF19" s="1">
        <f ca="1"/>
        <v>5.0712027553168291</v>
      </c>
      <c r="BG19" s="1">
        <f ca="1"/>
        <v>5.0961390737191472</v>
      </c>
      <c r="BH19" s="1">
        <f ca="1"/>
        <v>0.96362724252075349</v>
      </c>
      <c r="BI19" s="1">
        <f ca="1"/>
        <v>6.7038969560690251</v>
      </c>
      <c r="BJ19" s="1">
        <f ca="1"/>
        <v>0.3800888468616046</v>
      </c>
      <c r="BK19" s="1">
        <f ca="1"/>
        <v>4.101105523695475</v>
      </c>
      <c r="BL19" s="1">
        <f ca="1"/>
        <v>2.3176241176896464</v>
      </c>
      <c r="BM19" s="1">
        <f ca="1"/>
        <v>7.8157250569720649</v>
      </c>
      <c r="BN19" s="1">
        <f ca="1"/>
        <v>5.8334519387594614</v>
      </c>
      <c r="BO19" s="1">
        <f ca="1"/>
        <v>5.538976109198761</v>
      </c>
      <c r="BP19" s="1">
        <f ca="1"/>
        <v>6.5467957558631191</v>
      </c>
      <c r="BQ19" s="1">
        <f ca="1"/>
        <v>4.2671162634220474</v>
      </c>
      <c r="BR19" s="1">
        <f ca="1"/>
        <v>5.4260683642538785</v>
      </c>
      <c r="BS19" s="1">
        <f ca="1"/>
        <v>6.0530546551569948</v>
      </c>
      <c r="BT19" s="1">
        <f ca="1"/>
        <v>5.3642531569918948</v>
      </c>
      <c r="BU19" s="1">
        <f ca="1"/>
        <v>5.1292536932053308</v>
      </c>
      <c r="BV19" s="1">
        <f ca="1"/>
        <v>4.2833454982517347</v>
      </c>
      <c r="BW19" s="1">
        <f ca="1"/>
        <v>4.4446926916412144</v>
      </c>
      <c r="BX19" s="1">
        <f ca="1"/>
        <v>3.4757128313081367</v>
      </c>
      <c r="BY19" s="1">
        <f ca="1"/>
        <v>8.0586988888177675</v>
      </c>
      <c r="BZ19" s="1">
        <f ca="1"/>
        <v>2.2262873068845024</v>
      </c>
      <c r="CA19" s="1">
        <f ca="1"/>
        <v>6.030179974888779</v>
      </c>
      <c r="CB19" s="1">
        <f ca="1"/>
        <v>5.7358735047440241</v>
      </c>
      <c r="CC19" s="1">
        <f ca="1"/>
        <v>3.7251858313628285</v>
      </c>
      <c r="CD19" s="1">
        <f ca="1"/>
        <v>3.9986232005077866</v>
      </c>
      <c r="CE19" s="1">
        <f ca="1"/>
        <v>1.2327724578569299</v>
      </c>
      <c r="CF19" s="1">
        <f ca="1"/>
        <v>4.1466169342205221</v>
      </c>
      <c r="CG19" s="1">
        <f ca="1"/>
        <v>3.0320087888206775</v>
      </c>
      <c r="CH19" s="1">
        <f ca="1"/>
        <v>1.4553527172184202</v>
      </c>
      <c r="CI19" s="1">
        <f ca="1"/>
        <v>4.0348492763340982</v>
      </c>
      <c r="CJ19" s="1">
        <f ca="1"/>
        <v>2.913024939529377</v>
      </c>
      <c r="CK19" s="1">
        <f ca="1"/>
        <v>4.2559678970390102</v>
      </c>
      <c r="CL19" s="1">
        <f ca="1"/>
        <v>4.0698683023993016</v>
      </c>
      <c r="CM19" s="1">
        <f ca="1"/>
        <v>4.6224784131275731</v>
      </c>
      <c r="CN19" s="1">
        <f ca="1"/>
        <v>9.0392617468930716</v>
      </c>
      <c r="CO19" s="1">
        <f ca="1"/>
        <v>7.8863381148040652</v>
      </c>
      <c r="CP19" s="1">
        <f ca="1"/>
        <v>5.345259609910479</v>
      </c>
      <c r="CQ19" s="1">
        <f ca="1"/>
        <v>5.4935625593649053</v>
      </c>
      <c r="CR19" s="1">
        <f ca="1"/>
        <v>3.8565163281270483</v>
      </c>
      <c r="CS19" s="1">
        <f ca="1"/>
        <v>6.2824466462722102</v>
      </c>
      <c r="CT19" s="1">
        <f ca="1"/>
        <v>3.3911595158966286</v>
      </c>
      <c r="CU19" s="1">
        <f ca="1"/>
        <v>3.3646672581513282</v>
      </c>
      <c r="CV19" s="1">
        <f ca="1"/>
        <v>4.9069692048717357</v>
      </c>
      <c r="CW19" s="1">
        <f ca="1"/>
        <v>4.0981561410277729</v>
      </c>
      <c r="CX19" s="1">
        <f ca="1"/>
        <v>2.6421954319548115</v>
      </c>
      <c r="CY19" s="1">
        <f ca="1"/>
        <v>8.8158012451759831</v>
      </c>
      <c r="CZ19" s="1">
        <f ca="1"/>
        <v>6.8175468366722942</v>
      </c>
      <c r="DA19" s="1">
        <f ca="1"/>
        <v>8.3044588533036148</v>
      </c>
      <c r="DB19" s="1">
        <f ca="1"/>
        <v>1.8877761223234275</v>
      </c>
      <c r="DC19" s="1">
        <f ca="1"/>
        <v>6.5176784249867268</v>
      </c>
      <c r="DD19" s="1">
        <f ca="1"/>
        <v>4.2237408624279809</v>
      </c>
      <c r="DE19" s="1">
        <f ca="1"/>
        <v>2.352051026325666</v>
      </c>
      <c r="DF19" s="1">
        <f ca="1"/>
        <v>5.3606171920712304</v>
      </c>
      <c r="DG19" s="1">
        <f ca="1"/>
        <v>2.3492132584757517</v>
      </c>
      <c r="DH19" s="1">
        <f ca="1"/>
        <v>6.1592813844103533</v>
      </c>
      <c r="DI19" s="1">
        <f ca="1"/>
        <v>2.7460309641298917</v>
      </c>
      <c r="DJ19" s="1">
        <f ca="1"/>
        <v>3.6027960406596051</v>
      </c>
      <c r="DK19" s="1">
        <f ca="1"/>
        <v>3.3496819534998377</v>
      </c>
    </row>
    <row r="20" spans="1:115" x14ac:dyDescent="0.15">
      <c r="A20" s="11"/>
      <c r="B20" s="1" t="s">
        <v>22</v>
      </c>
      <c r="C20" s="1" t="s">
        <v>17</v>
      </c>
      <c r="D20" s="2" t="s">
        <v>18</v>
      </c>
      <c r="E20" s="21">
        <v>20</v>
      </c>
      <c r="F20" s="21">
        <v>11</v>
      </c>
      <c r="G20" s="21" t="s">
        <v>62</v>
      </c>
      <c r="H20" s="33"/>
      <c r="I20" s="33"/>
      <c r="J20" s="22">
        <f t="shared" ca="1" si="0"/>
        <v>20.424424976150991</v>
      </c>
      <c r="K20" s="22">
        <f t="shared" ca="1" si="1"/>
        <v>9.0342928787092696</v>
      </c>
      <c r="L20" s="29">
        <f ca="1">PERCENTILE(_xlfn.ANCHORARRAY(P20),1/2*(1-sims!$N$1))</f>
        <v>6.9480032792136441</v>
      </c>
      <c r="M20" s="29">
        <f ca="1">PERCENTILE(_xlfn.ANCHORARRAY(P20),1/2*(1+sims!$N$1))</f>
        <v>35.72288078191459</v>
      </c>
      <c r="N20" s="15">
        <f t="shared" ca="1" si="2"/>
        <v>0.70442319762491568</v>
      </c>
      <c r="P20" s="10" cm="1">
        <f t="array" aca="1" ref="P20:DK20" ca="1">_xlfn.NORM.INV(_xlfn.RANDARRAY(1,$Q$2,_xlfn.NORM.DIST(0,E20,F20,TRUE),1-_xlfn.NORM.DIST(0,E20,F20,TRUE)),E20,F20)</f>
        <v>21.788433098829646</v>
      </c>
      <c r="Q20" s="7">
        <f ca="1"/>
        <v>21.918718491589022</v>
      </c>
      <c r="R20" s="7">
        <f ca="1"/>
        <v>18.873913868369637</v>
      </c>
      <c r="S20" s="7">
        <f ca="1"/>
        <v>24.295484707664112</v>
      </c>
      <c r="T20" s="7">
        <f ca="1"/>
        <v>18.523075372424358</v>
      </c>
      <c r="U20" s="1">
        <f ca="1"/>
        <v>12.720410723792632</v>
      </c>
      <c r="V20" s="1">
        <f ca="1"/>
        <v>13.248722310604371</v>
      </c>
      <c r="W20" s="1">
        <f ca="1"/>
        <v>25.355828094971237</v>
      </c>
      <c r="X20" s="1">
        <f ca="1"/>
        <v>15.007877977076145</v>
      </c>
      <c r="Y20" s="1">
        <f ca="1"/>
        <v>25.188503695810393</v>
      </c>
      <c r="Z20" s="1">
        <f ca="1"/>
        <v>11.756050013722222</v>
      </c>
      <c r="AA20" s="1">
        <f ca="1"/>
        <v>36.836462281251158</v>
      </c>
      <c r="AB20" s="1">
        <f ca="1"/>
        <v>35.718187211966338</v>
      </c>
      <c r="AC20" s="1">
        <f ca="1"/>
        <v>28.877236718764774</v>
      </c>
      <c r="AD20" s="1">
        <f ca="1"/>
        <v>12.575672071111189</v>
      </c>
      <c r="AE20" s="1">
        <f ca="1"/>
        <v>23.920104790404025</v>
      </c>
      <c r="AF20" s="1">
        <f ca="1"/>
        <v>11.536144798406758</v>
      </c>
      <c r="AG20" s="1">
        <f ca="1"/>
        <v>7.0972898786637977</v>
      </c>
      <c r="AH20" s="1">
        <f ca="1"/>
        <v>32.899920924837105</v>
      </c>
      <c r="AI20" s="1">
        <f ca="1"/>
        <v>16.448603492272277</v>
      </c>
      <c r="AJ20" s="1">
        <f ca="1"/>
        <v>20.939525930063422</v>
      </c>
      <c r="AK20" s="1">
        <f ca="1"/>
        <v>27.07518640685441</v>
      </c>
      <c r="AL20" s="1">
        <f ca="1"/>
        <v>33.194062262001232</v>
      </c>
      <c r="AM20" s="1">
        <f ca="1"/>
        <v>17.794175032177144</v>
      </c>
      <c r="AN20" s="1">
        <f ca="1"/>
        <v>18.583552665935859</v>
      </c>
      <c r="AO20" s="1">
        <f ca="1"/>
        <v>32.608667320874446</v>
      </c>
      <c r="AP20" s="1">
        <f ca="1"/>
        <v>17.300287055564365</v>
      </c>
      <c r="AQ20" s="1">
        <f ca="1"/>
        <v>24.28540793182637</v>
      </c>
      <c r="AR20" s="1">
        <f ca="1"/>
        <v>7.2236469684362206</v>
      </c>
      <c r="AS20" s="1">
        <f ca="1"/>
        <v>2.6323425826332461</v>
      </c>
      <c r="AT20" s="1">
        <f ca="1"/>
        <v>24.137710309338591</v>
      </c>
      <c r="AU20" s="1">
        <f ca="1"/>
        <v>14.290285341990458</v>
      </c>
      <c r="AV20" s="1">
        <f ca="1"/>
        <v>14.011390563333988</v>
      </c>
      <c r="AW20" s="1">
        <f ca="1"/>
        <v>31.335160290923803</v>
      </c>
      <c r="AX20" s="1">
        <f ca="1"/>
        <v>10.880914851535202</v>
      </c>
      <c r="AY20" s="1">
        <f ca="1"/>
        <v>27.074189475569483</v>
      </c>
      <c r="AZ20" s="1">
        <f ca="1"/>
        <v>35.953020560145973</v>
      </c>
      <c r="BA20" s="1">
        <f ca="1"/>
        <v>32.803811964470889</v>
      </c>
      <c r="BB20" s="1">
        <f ca="1"/>
        <v>14.937272043464851</v>
      </c>
      <c r="BC20" s="1">
        <f ca="1"/>
        <v>22.863780715055007</v>
      </c>
      <c r="BD20" s="1">
        <f ca="1"/>
        <v>18.215000094278764</v>
      </c>
      <c r="BE20" s="1">
        <f ca="1"/>
        <v>35.812058610931402</v>
      </c>
      <c r="BF20" s="1">
        <f ca="1"/>
        <v>27.832366835036048</v>
      </c>
      <c r="BG20" s="1">
        <f ca="1"/>
        <v>28.581877664730037</v>
      </c>
      <c r="BH20" s="1">
        <f ca="1"/>
        <v>3.4091844877168107</v>
      </c>
      <c r="BI20" s="1">
        <f ca="1"/>
        <v>21.52833992711281</v>
      </c>
      <c r="BJ20" s="1">
        <f ca="1"/>
        <v>7.6703430847877829</v>
      </c>
      <c r="BK20" s="1">
        <f ca="1"/>
        <v>33.956281829754261</v>
      </c>
      <c r="BL20" s="1">
        <f ca="1"/>
        <v>22.057087500649086</v>
      </c>
      <c r="BM20" s="1">
        <f ca="1"/>
        <v>22.121729067144155</v>
      </c>
      <c r="BN20" s="1">
        <f ca="1"/>
        <v>5.8545883517118451</v>
      </c>
      <c r="BO20" s="1">
        <f ca="1"/>
        <v>21.815214490121697</v>
      </c>
      <c r="BP20" s="1">
        <f ca="1"/>
        <v>32.488063098859527</v>
      </c>
      <c r="BQ20" s="1">
        <f ca="1"/>
        <v>28.9228596125484</v>
      </c>
      <c r="BR20" s="1">
        <f ca="1"/>
        <v>25.310692311439524</v>
      </c>
      <c r="BS20" s="1">
        <f ca="1"/>
        <v>7.6212105775778909</v>
      </c>
      <c r="BT20" s="1">
        <f ca="1"/>
        <v>18.881554253911915</v>
      </c>
      <c r="BU20" s="1">
        <f ca="1"/>
        <v>21.730961913626878</v>
      </c>
      <c r="BV20" s="1">
        <f ca="1"/>
        <v>37.023900495530121</v>
      </c>
      <c r="BW20" s="1">
        <f ca="1"/>
        <v>14.705598982613271</v>
      </c>
      <c r="BX20" s="1">
        <f ca="1"/>
        <v>37.472509763700678</v>
      </c>
      <c r="BY20" s="1">
        <f ca="1"/>
        <v>14.58533571681823</v>
      </c>
      <c r="BZ20" s="1">
        <f ca="1"/>
        <v>17.896871221617037</v>
      </c>
      <c r="CA20" s="1">
        <f ca="1"/>
        <v>19.73941741765455</v>
      </c>
      <c r="CB20" s="1">
        <f ca="1"/>
        <v>31.85132799008834</v>
      </c>
      <c r="CC20" s="1">
        <f ca="1"/>
        <v>21.08064176723623</v>
      </c>
      <c r="CD20" s="1">
        <f ca="1"/>
        <v>26.625290927487907</v>
      </c>
      <c r="CE20" s="1">
        <f ca="1"/>
        <v>7.737318527653283</v>
      </c>
      <c r="CF20" s="1">
        <f ca="1"/>
        <v>7.429818078434467</v>
      </c>
      <c r="CG20" s="1">
        <f ca="1"/>
        <v>12.354358739922448</v>
      </c>
      <c r="CH20" s="1">
        <f ca="1"/>
        <v>17.390922558973017</v>
      </c>
      <c r="CI20" s="1">
        <f ca="1"/>
        <v>20.351888909643268</v>
      </c>
      <c r="CJ20" s="1">
        <f ca="1"/>
        <v>21.374891539602388</v>
      </c>
      <c r="CK20" s="1">
        <f ca="1"/>
        <v>23.578882097387343</v>
      </c>
      <c r="CL20" s="1">
        <f ca="1"/>
        <v>13.71758133314834</v>
      </c>
      <c r="CM20" s="1">
        <f ca="1"/>
        <v>26.222134936375184</v>
      </c>
      <c r="CN20" s="1">
        <f ca="1"/>
        <v>14.081239229205284</v>
      </c>
      <c r="CO20" s="1">
        <f ca="1"/>
        <v>7.19836895121278</v>
      </c>
      <c r="CP20" s="1">
        <f ca="1"/>
        <v>18.696461609446779</v>
      </c>
      <c r="CQ20" s="1">
        <f ca="1"/>
        <v>13.394972579849357</v>
      </c>
      <c r="CR20" s="1">
        <f ca="1"/>
        <v>7.0055514332926876</v>
      </c>
      <c r="CS20" s="1">
        <f ca="1"/>
        <v>10.728009557808932</v>
      </c>
      <c r="CT20" s="1">
        <f ca="1"/>
        <v>15.803797214930302</v>
      </c>
      <c r="CU20" s="1">
        <f ca="1"/>
        <v>22.168360695689586</v>
      </c>
      <c r="CV20" s="1">
        <f ca="1"/>
        <v>23.318850830702207</v>
      </c>
      <c r="CW20" s="1">
        <f ca="1"/>
        <v>30.134819109392247</v>
      </c>
      <c r="CX20" s="1">
        <f ca="1"/>
        <v>23.294859372971096</v>
      </c>
      <c r="CY20" s="1">
        <f ca="1"/>
        <v>35.673619386470932</v>
      </c>
      <c r="CZ20" s="1">
        <f ca="1"/>
        <v>5.0338200189368738</v>
      </c>
      <c r="DA20" s="1">
        <f ca="1"/>
        <v>33.517597086352978</v>
      </c>
      <c r="DB20" s="1">
        <f ca="1"/>
        <v>26.48195809626257</v>
      </c>
      <c r="DC20" s="1">
        <f ca="1"/>
        <v>13.486611385980382</v>
      </c>
      <c r="DD20" s="1">
        <f ca="1"/>
        <v>29.172278377628878</v>
      </c>
      <c r="DE20" s="1">
        <f ca="1"/>
        <v>28.845670538442235</v>
      </c>
      <c r="DF20" s="1">
        <f ca="1"/>
        <v>22.120566941051614</v>
      </c>
      <c r="DG20" s="1">
        <f ca="1"/>
        <v>22.17880360247911</v>
      </c>
      <c r="DH20" s="1">
        <f ca="1"/>
        <v>8.4744159609851</v>
      </c>
      <c r="DI20" s="1">
        <f ca="1"/>
        <v>21.369908278929643</v>
      </c>
      <c r="DJ20" s="1">
        <f ca="1"/>
        <v>10.678373082829705</v>
      </c>
      <c r="DK20" s="1">
        <f ca="1"/>
        <v>0.12444876369653812</v>
      </c>
    </row>
    <row r="21" spans="1:115" x14ac:dyDescent="0.15">
      <c r="A21" s="11"/>
      <c r="B21" s="1" t="s">
        <v>21</v>
      </c>
      <c r="C21" s="1" t="s">
        <v>14</v>
      </c>
      <c r="D21" s="2" t="s">
        <v>18</v>
      </c>
      <c r="E21" s="21">
        <v>2</v>
      </c>
      <c r="F21" s="21">
        <v>1</v>
      </c>
      <c r="G21" s="21" t="s">
        <v>62</v>
      </c>
      <c r="H21" s="53"/>
      <c r="I21" s="53"/>
      <c r="J21" s="22">
        <f t="shared" ca="1" si="0"/>
        <v>1.9205406540036845</v>
      </c>
      <c r="K21" s="22">
        <f t="shared" ca="1" si="1"/>
        <v>0.88749266676905758</v>
      </c>
      <c r="L21" s="29">
        <f ca="1">PERCENTILE(_xlfn.ANCHORARRAY(P21),1/2*(1-sims!$N$1))</f>
        <v>0.53067931238315069</v>
      </c>
      <c r="M21" s="29">
        <f ca="1">PERCENTILE(_xlfn.ANCHORARRAY(P21),1/2*(1+sims!$N$1))</f>
        <v>3.5134229925517206</v>
      </c>
      <c r="N21" s="15">
        <f t="shared" ca="1" si="2"/>
        <v>0.77653750102882435</v>
      </c>
      <c r="P21" s="10" cm="1">
        <f t="array" aca="1" ref="P21:DK21" ca="1">_xlfn.NORM.INV(_xlfn.RANDARRAY(1,$Q$2,_xlfn.NORM.DIST(0,E21,F21,TRUE),1-_xlfn.NORM.DIST(0,E21,F21,TRUE)),E21,F21)</f>
        <v>1.3376101552644633</v>
      </c>
      <c r="Q21" s="7">
        <f ca="1"/>
        <v>1.8713262971616462</v>
      </c>
      <c r="R21" s="7">
        <f ca="1"/>
        <v>2.0074388362398361</v>
      </c>
      <c r="S21" s="7">
        <f ca="1"/>
        <v>2.9357459193178519</v>
      </c>
      <c r="T21" s="7">
        <f ca="1"/>
        <v>2.5468010609099547</v>
      </c>
      <c r="U21" s="1">
        <f ca="1"/>
        <v>1.8033669788940483</v>
      </c>
      <c r="V21" s="1">
        <f ca="1"/>
        <v>3.2417726013251276</v>
      </c>
      <c r="W21" s="1">
        <f ca="1"/>
        <v>2.7569146471070667</v>
      </c>
      <c r="X21" s="1">
        <f ca="1"/>
        <v>3.290146084369284</v>
      </c>
      <c r="Y21" s="1">
        <f ca="1"/>
        <v>0.5361164220801673</v>
      </c>
      <c r="Z21" s="1">
        <f ca="1"/>
        <v>1.9296520073156278</v>
      </c>
      <c r="AA21" s="1">
        <f ca="1"/>
        <v>1.1710722713117754</v>
      </c>
      <c r="AB21" s="1">
        <f ca="1"/>
        <v>0.74255754224291692</v>
      </c>
      <c r="AC21" s="1">
        <f ca="1"/>
        <v>0.77891399927117178</v>
      </c>
      <c r="AD21" s="1">
        <f ca="1"/>
        <v>1.8754285285128016</v>
      </c>
      <c r="AE21" s="1">
        <f ca="1"/>
        <v>2.1678900187408354</v>
      </c>
      <c r="AF21" s="1">
        <f ca="1"/>
        <v>2.3048784668816262</v>
      </c>
      <c r="AG21" s="1">
        <f ca="1"/>
        <v>2.1200408898997032</v>
      </c>
      <c r="AH21" s="1">
        <f ca="1"/>
        <v>3.642473410417371</v>
      </c>
      <c r="AI21" s="1">
        <f ca="1"/>
        <v>2.9818100159420844</v>
      </c>
      <c r="AJ21" s="1">
        <f ca="1"/>
        <v>1.2741048524352347</v>
      </c>
      <c r="AK21" s="1">
        <f ca="1"/>
        <v>1.6573619112670286</v>
      </c>
      <c r="AL21" s="1">
        <f ca="1"/>
        <v>1.5341507626726802</v>
      </c>
      <c r="AM21" s="1">
        <f ca="1"/>
        <v>1.7527711970911191</v>
      </c>
      <c r="AN21" s="1">
        <f ca="1"/>
        <v>1.2743802695201771</v>
      </c>
      <c r="AO21" s="1">
        <f ca="1"/>
        <v>1.1329014205381704</v>
      </c>
      <c r="AP21" s="1">
        <f ca="1"/>
        <v>1.3435136198786606</v>
      </c>
      <c r="AQ21" s="1">
        <f ca="1"/>
        <v>1.3417718019224218</v>
      </c>
      <c r="AR21" s="1">
        <f ca="1"/>
        <v>2.5818020865321492</v>
      </c>
      <c r="AS21" s="1">
        <f ca="1"/>
        <v>3.8926574465297588</v>
      </c>
      <c r="AT21" s="1">
        <f ca="1"/>
        <v>1.0241163214330302</v>
      </c>
      <c r="AU21" s="1">
        <f ca="1"/>
        <v>1.8389042368002053</v>
      </c>
      <c r="AV21" s="1">
        <f ca="1"/>
        <v>1.9295455789323825</v>
      </c>
      <c r="AW21" s="1">
        <f ca="1"/>
        <v>2.1762686406322023</v>
      </c>
      <c r="AX21" s="1">
        <f ca="1"/>
        <v>0.97803439050589858</v>
      </c>
      <c r="AY21" s="1">
        <f ca="1"/>
        <v>2.5456219664048807</v>
      </c>
      <c r="AZ21" s="1">
        <f ca="1"/>
        <v>0.8412170527675622</v>
      </c>
      <c r="BA21" s="1">
        <f ca="1"/>
        <v>2.0547709917066581</v>
      </c>
      <c r="BB21" s="1">
        <f ca="1"/>
        <v>0.79704193719760474</v>
      </c>
      <c r="BC21" s="1">
        <f ca="1"/>
        <v>3.1991078436630853</v>
      </c>
      <c r="BD21" s="1">
        <f ca="1"/>
        <v>0.59616039105925478</v>
      </c>
      <c r="BE21" s="1">
        <f ca="1"/>
        <v>2.6785198670744785</v>
      </c>
      <c r="BF21" s="1">
        <f ca="1"/>
        <v>1.0402030438454646</v>
      </c>
      <c r="BG21" s="1">
        <f ca="1"/>
        <v>2.4436823233332166</v>
      </c>
      <c r="BH21" s="1">
        <f ca="1"/>
        <v>3.4442822674071119</v>
      </c>
      <c r="BI21" s="1">
        <f ca="1"/>
        <v>7.4144824224374517E-2</v>
      </c>
      <c r="BJ21" s="1">
        <f ca="1"/>
        <v>1.7075161450008953</v>
      </c>
      <c r="BK21" s="1">
        <f ca="1"/>
        <v>1.4481806260661623</v>
      </c>
      <c r="BL21" s="1">
        <f ca="1"/>
        <v>2.1447002190158795</v>
      </c>
      <c r="BM21" s="1">
        <f ca="1"/>
        <v>1.6746193783591918</v>
      </c>
      <c r="BN21" s="1">
        <f ca="1"/>
        <v>1.6806688890198644</v>
      </c>
      <c r="BO21" s="1">
        <f ca="1"/>
        <v>0.29234946483555446</v>
      </c>
      <c r="BP21" s="1">
        <f ca="1"/>
        <v>1.7275172930359022</v>
      </c>
      <c r="BQ21" s="1">
        <f ca="1"/>
        <v>3.9479783288149441</v>
      </c>
      <c r="BR21" s="1">
        <f ca="1"/>
        <v>0.42737422813983761</v>
      </c>
      <c r="BS21" s="1">
        <f ca="1"/>
        <v>3.0062967506144727</v>
      </c>
      <c r="BT21" s="1">
        <f ca="1"/>
        <v>2.4885075314520968</v>
      </c>
      <c r="BU21" s="1">
        <f ca="1"/>
        <v>2.0233647387093598</v>
      </c>
      <c r="BV21" s="1">
        <f ca="1"/>
        <v>0.31873405093293883</v>
      </c>
      <c r="BW21" s="1">
        <f ca="1"/>
        <v>3.1757331955880819</v>
      </c>
      <c r="BX21" s="1">
        <f ca="1"/>
        <v>1.828907780888049</v>
      </c>
      <c r="BY21" s="1">
        <f ca="1"/>
        <v>2.3932023745099644</v>
      </c>
      <c r="BZ21" s="1">
        <f ca="1"/>
        <v>2.4660435973507195</v>
      </c>
      <c r="CA21" s="1">
        <f ca="1"/>
        <v>2.5480300095498731</v>
      </c>
      <c r="CB21" s="1">
        <f ca="1"/>
        <v>1.4124024997030222</v>
      </c>
      <c r="CC21" s="1">
        <f ca="1"/>
        <v>1.3954695519408831</v>
      </c>
      <c r="CD21" s="1">
        <f ca="1"/>
        <v>1.2376144270425349</v>
      </c>
      <c r="CE21" s="1">
        <f ca="1"/>
        <v>2.0430377497171284</v>
      </c>
      <c r="CF21" s="1">
        <f ca="1"/>
        <v>2.5573824210670097</v>
      </c>
      <c r="CG21" s="1">
        <f ca="1"/>
        <v>1.9399229484114378</v>
      </c>
      <c r="CH21" s="1">
        <f ca="1"/>
        <v>3.1315667621960408</v>
      </c>
      <c r="CI21" s="1">
        <f ca="1"/>
        <v>6.3309128503903356E-3</v>
      </c>
      <c r="CJ21" s="1">
        <f ca="1"/>
        <v>1.7643460655454903</v>
      </c>
      <c r="CK21" s="1">
        <f ca="1"/>
        <v>0.6940067460983661</v>
      </c>
      <c r="CL21" s="1">
        <f ca="1"/>
        <v>1.9170275747308423</v>
      </c>
      <c r="CM21" s="1">
        <f ca="1"/>
        <v>2.0953077670889293</v>
      </c>
      <c r="CN21" s="1">
        <f ca="1"/>
        <v>1.3768478467397305</v>
      </c>
      <c r="CO21" s="1">
        <f ca="1"/>
        <v>2.1406243952895987</v>
      </c>
      <c r="CP21" s="1">
        <f ca="1"/>
        <v>2.6253757299085478</v>
      </c>
      <c r="CQ21" s="1">
        <f ca="1"/>
        <v>2.4216416067328579</v>
      </c>
      <c r="CR21" s="1">
        <f ca="1"/>
        <v>2.2056960789787983</v>
      </c>
      <c r="CS21" s="1">
        <f ca="1"/>
        <v>1.0546967781982457</v>
      </c>
      <c r="CT21" s="1">
        <f ca="1"/>
        <v>3.7194171021455031</v>
      </c>
      <c r="CU21" s="1">
        <f ca="1"/>
        <v>2.3416711389737985</v>
      </c>
      <c r="CV21" s="1">
        <f ca="1"/>
        <v>1.9788005163550644</v>
      </c>
      <c r="CW21" s="1">
        <f ca="1"/>
        <v>0.63253504202369082</v>
      </c>
      <c r="CX21" s="1">
        <f ca="1"/>
        <v>3.5066308652956342</v>
      </c>
      <c r="CY21" s="1">
        <f ca="1"/>
        <v>0.91343066775894899</v>
      </c>
      <c r="CZ21" s="1">
        <f ca="1"/>
        <v>2.6951442917617232</v>
      </c>
      <c r="DA21" s="1">
        <f ca="1"/>
        <v>1.6672738624524495</v>
      </c>
      <c r="DB21" s="1">
        <f ca="1"/>
        <v>1.625097477107615</v>
      </c>
      <c r="DC21" s="1">
        <f ca="1"/>
        <v>1.802032401038288</v>
      </c>
      <c r="DD21" s="1">
        <f ca="1"/>
        <v>1.8285785745721135</v>
      </c>
      <c r="DE21" s="1">
        <f ca="1"/>
        <v>0.674406654475731</v>
      </c>
      <c r="DF21" s="1">
        <f ca="1"/>
        <v>2.7128409192886749</v>
      </c>
      <c r="DG21" s="1">
        <f ca="1"/>
        <v>2.3232941729989429</v>
      </c>
      <c r="DH21" s="1">
        <f ca="1"/>
        <v>1.6192488905586597</v>
      </c>
      <c r="DI21" s="1">
        <f ca="1"/>
        <v>1.8078443565018825</v>
      </c>
      <c r="DJ21" s="1">
        <f ca="1"/>
        <v>1.7008037416053665</v>
      </c>
      <c r="DK21" s="1">
        <f ca="1"/>
        <v>3.6969990627506268</v>
      </c>
    </row>
    <row r="22" spans="1:115" x14ac:dyDescent="0.15">
      <c r="A22" s="11"/>
      <c r="B22" s="1" t="s">
        <v>21</v>
      </c>
      <c r="C22" s="1" t="s">
        <v>15</v>
      </c>
      <c r="D22" s="2" t="s">
        <v>18</v>
      </c>
      <c r="E22" s="21">
        <v>3</v>
      </c>
      <c r="F22" s="21">
        <v>2</v>
      </c>
      <c r="G22" s="21" t="s">
        <v>62</v>
      </c>
      <c r="H22" s="33"/>
      <c r="I22" s="33"/>
      <c r="J22" s="22">
        <f t="shared" ca="1" si="0"/>
        <v>3.1323831310860606</v>
      </c>
      <c r="K22" s="22">
        <f t="shared" ca="1" si="1"/>
        <v>1.6448893738916337</v>
      </c>
      <c r="L22" s="29">
        <f ca="1">PERCENTILE(_xlfn.ANCHORARRAY(P22),1/2*(1-sims!$N$1))</f>
        <v>0.29568074530251071</v>
      </c>
      <c r="M22" s="29">
        <f ca="1">PERCENTILE(_xlfn.ANCHORARRAY(P22),1/2*(1+sims!$N$1))</f>
        <v>5.6370087738425525</v>
      </c>
      <c r="N22" s="15">
        <f t="shared" ca="1" si="2"/>
        <v>0.85259813455324285</v>
      </c>
      <c r="P22" s="10" cm="1">
        <f t="array" aca="1" ref="P22:DK22" ca="1">_xlfn.NORM.INV(_xlfn.RANDARRAY(1,$Q$2,_xlfn.NORM.DIST(0,E22,F22,TRUE),1-_xlfn.NORM.DIST(0,E22,F22,TRUE)),E22,F22)</f>
        <v>3.0007262072815339</v>
      </c>
      <c r="Q22" s="7">
        <f ca="1"/>
        <v>0.59476156203197794</v>
      </c>
      <c r="R22" s="7">
        <f ca="1"/>
        <v>2.7757858646894933</v>
      </c>
      <c r="S22" s="7">
        <f ca="1"/>
        <v>2.2877783628019435</v>
      </c>
      <c r="T22" s="7">
        <f ca="1"/>
        <v>1.500787700807761</v>
      </c>
      <c r="U22" s="1">
        <f ca="1"/>
        <v>3.04077616161472</v>
      </c>
      <c r="V22" s="1">
        <f ca="1"/>
        <v>1.6672262083937117</v>
      </c>
      <c r="W22" s="1">
        <f ca="1"/>
        <v>3.3155947393527696</v>
      </c>
      <c r="X22" s="1">
        <f ca="1"/>
        <v>0.29395006141756896</v>
      </c>
      <c r="Y22" s="1">
        <f ca="1"/>
        <v>3.8435870807106598</v>
      </c>
      <c r="Z22" s="1">
        <f ca="1"/>
        <v>2.9740730304992611</v>
      </c>
      <c r="AA22" s="1">
        <f ca="1"/>
        <v>3.0739339371280772</v>
      </c>
      <c r="AB22" s="1">
        <f ca="1"/>
        <v>2.7197645740239556</v>
      </c>
      <c r="AC22" s="1">
        <f ca="1"/>
        <v>4.6709145201302897</v>
      </c>
      <c r="AD22" s="1">
        <f ca="1"/>
        <v>5.4460220433829249</v>
      </c>
      <c r="AE22" s="1">
        <f ca="1"/>
        <v>4.168992214182313</v>
      </c>
      <c r="AF22" s="1">
        <f ca="1"/>
        <v>4.159594954431471</v>
      </c>
      <c r="AG22" s="1">
        <f ca="1"/>
        <v>3.2001152097122936</v>
      </c>
      <c r="AH22" s="1">
        <f ca="1"/>
        <v>3.2420655678475652</v>
      </c>
      <c r="AI22" s="1">
        <f ca="1"/>
        <v>0.8251044122179394</v>
      </c>
      <c r="AJ22" s="1">
        <f ca="1"/>
        <v>2.4390879825224632</v>
      </c>
      <c r="AK22" s="1">
        <f ca="1"/>
        <v>5.6329310077910062</v>
      </c>
      <c r="AL22" s="1">
        <f ca="1"/>
        <v>5.9896149014096274</v>
      </c>
      <c r="AM22" s="1">
        <f ca="1"/>
        <v>2.4665311289931147</v>
      </c>
      <c r="AN22" s="1">
        <f ca="1"/>
        <v>4.0880099988545702</v>
      </c>
      <c r="AO22" s="1">
        <f ca="1"/>
        <v>0.97847493235459027</v>
      </c>
      <c r="AP22" s="1">
        <f ca="1"/>
        <v>5.4467439778037825</v>
      </c>
      <c r="AQ22" s="1">
        <f ca="1"/>
        <v>5.7577601477568603</v>
      </c>
      <c r="AR22" s="1">
        <f ca="1"/>
        <v>5.6071053454537632</v>
      </c>
      <c r="AS22" s="1">
        <f ca="1"/>
        <v>2.9426090948489496</v>
      </c>
      <c r="AT22" s="1">
        <f ca="1"/>
        <v>4.1700378585607201</v>
      </c>
      <c r="AU22" s="1">
        <f ca="1"/>
        <v>3.6725940921609621</v>
      </c>
      <c r="AV22" s="1">
        <f ca="1"/>
        <v>3.4820478063410296</v>
      </c>
      <c r="AW22" s="1">
        <f ca="1"/>
        <v>4.0321427710894584</v>
      </c>
      <c r="AX22" s="1">
        <f ca="1"/>
        <v>4.3671423173675166</v>
      </c>
      <c r="AY22" s="1">
        <f ca="1"/>
        <v>4.7853608327684247</v>
      </c>
      <c r="AZ22" s="1">
        <f ca="1"/>
        <v>2.9496181180645307</v>
      </c>
      <c r="BA22" s="1">
        <f ca="1"/>
        <v>0.66072797359851831</v>
      </c>
      <c r="BB22" s="1">
        <f ca="1"/>
        <v>2.049983919637854</v>
      </c>
      <c r="BC22" s="1">
        <f ca="1"/>
        <v>1.9997013126703849</v>
      </c>
      <c r="BD22" s="1">
        <f ca="1"/>
        <v>4.5372316926881577</v>
      </c>
      <c r="BE22" s="1">
        <f ca="1"/>
        <v>5.867350952643748</v>
      </c>
      <c r="BF22" s="1">
        <f ca="1"/>
        <v>4.433193605213253</v>
      </c>
      <c r="BG22" s="1">
        <f ca="1"/>
        <v>2.7081364766793552</v>
      </c>
      <c r="BH22" s="1">
        <f ca="1"/>
        <v>4.1203404097489598</v>
      </c>
      <c r="BI22" s="1">
        <f ca="1"/>
        <v>3.2185207471766932</v>
      </c>
      <c r="BJ22" s="1">
        <f ca="1"/>
        <v>2.5373228588748988</v>
      </c>
      <c r="BK22" s="1">
        <f ca="1"/>
        <v>4.9087936196653654</v>
      </c>
      <c r="BL22" s="1">
        <f ca="1"/>
        <v>0.28577831638780316</v>
      </c>
      <c r="BM22" s="1">
        <f ca="1"/>
        <v>3.9136922135701795</v>
      </c>
      <c r="BN22" s="1">
        <f ca="1"/>
        <v>1.8612639795728525</v>
      </c>
      <c r="BO22" s="1">
        <f ca="1"/>
        <v>1.0635107879649188</v>
      </c>
      <c r="BP22" s="1">
        <f ca="1"/>
        <v>2.1706063933583466</v>
      </c>
      <c r="BQ22" s="1">
        <f ca="1"/>
        <v>4.1590481106930639</v>
      </c>
      <c r="BR22" s="1">
        <f ca="1"/>
        <v>3.5621207559279728</v>
      </c>
      <c r="BS22" s="1">
        <f ca="1"/>
        <v>4.994566648529462</v>
      </c>
      <c r="BT22" s="1">
        <f ca="1"/>
        <v>4.3006624885414064</v>
      </c>
      <c r="BU22" s="1">
        <f ca="1"/>
        <v>0.71451130891802705</v>
      </c>
      <c r="BV22" s="1">
        <f ca="1"/>
        <v>4.2935235776956828</v>
      </c>
      <c r="BW22" s="1">
        <f ca="1"/>
        <v>5.7144863288219288</v>
      </c>
      <c r="BX22" s="1">
        <f ca="1"/>
        <v>5.4760542635893632</v>
      </c>
      <c r="BY22" s="1">
        <f ca="1"/>
        <v>5.2979830894774782</v>
      </c>
      <c r="BZ22" s="1">
        <f ca="1"/>
        <v>2.4980629487034767</v>
      </c>
      <c r="CA22" s="1">
        <f ca="1"/>
        <v>0.66343069594114201</v>
      </c>
      <c r="CB22" s="1">
        <f ca="1"/>
        <v>0.29577183392803397</v>
      </c>
      <c r="CC22" s="1">
        <f ca="1"/>
        <v>2.0156742637171421</v>
      </c>
      <c r="CD22" s="1">
        <f ca="1"/>
        <v>3.9933164673507382</v>
      </c>
      <c r="CE22" s="1">
        <f ca="1"/>
        <v>1.3493496939819216</v>
      </c>
      <c r="CF22" s="1">
        <f ca="1"/>
        <v>2.3348426810798744</v>
      </c>
      <c r="CG22" s="1">
        <f ca="1"/>
        <v>0.80112490964272087</v>
      </c>
      <c r="CH22" s="1">
        <f ca="1"/>
        <v>4.2269072826410561</v>
      </c>
      <c r="CI22" s="1">
        <f ca="1"/>
        <v>1.7748738655100289</v>
      </c>
      <c r="CJ22" s="1">
        <f ca="1"/>
        <v>5.9277948450460141</v>
      </c>
      <c r="CK22" s="1">
        <f ca="1"/>
        <v>0.86032159866512492</v>
      </c>
      <c r="CL22" s="1">
        <f ca="1"/>
        <v>2.4368454330421896</v>
      </c>
      <c r="CM22" s="1">
        <f ca="1"/>
        <v>5.3560666049902768</v>
      </c>
      <c r="CN22" s="1">
        <f ca="1"/>
        <v>3.0186689937807274</v>
      </c>
      <c r="CO22" s="1">
        <f ca="1"/>
        <v>2.0283928559546367</v>
      </c>
      <c r="CP22" s="1">
        <f ca="1"/>
        <v>2.908689685404616</v>
      </c>
      <c r="CQ22" s="1">
        <f ca="1"/>
        <v>5.5765511502633949</v>
      </c>
      <c r="CR22" s="1">
        <f ca="1"/>
        <v>4.0552731113834994</v>
      </c>
      <c r="CS22" s="1">
        <f ca="1"/>
        <v>0.22828197997576316</v>
      </c>
      <c r="CT22" s="1">
        <f ca="1"/>
        <v>0.28838438092387086</v>
      </c>
      <c r="CU22" s="1">
        <f ca="1"/>
        <v>0.65556597487999735</v>
      </c>
      <c r="CV22" s="1">
        <f ca="1"/>
        <v>1.6270894051698983</v>
      </c>
      <c r="CW22" s="1">
        <f ca="1"/>
        <v>0.55709365646008679</v>
      </c>
      <c r="CX22" s="1">
        <f ca="1"/>
        <v>3.050771771584496</v>
      </c>
      <c r="CY22" s="1">
        <f ca="1"/>
        <v>5.6236321896845389</v>
      </c>
      <c r="CZ22" s="1">
        <f ca="1"/>
        <v>0.15953346409377867</v>
      </c>
      <c r="DA22" s="1">
        <f ca="1"/>
        <v>2.8150663079701155</v>
      </c>
      <c r="DB22" s="1">
        <f ca="1"/>
        <v>1.5906682307499871</v>
      </c>
      <c r="DC22" s="1">
        <f ca="1"/>
        <v>2.8382333385505101</v>
      </c>
      <c r="DD22" s="1">
        <f ca="1"/>
        <v>2.1114440505351628</v>
      </c>
      <c r="DE22" s="1">
        <f ca="1"/>
        <v>4.6245066089119895</v>
      </c>
      <c r="DF22" s="1">
        <f ca="1"/>
        <v>3.0946831367342167</v>
      </c>
      <c r="DG22" s="1">
        <f ca="1"/>
        <v>4.0105657787805571</v>
      </c>
      <c r="DH22" s="1">
        <f ca="1"/>
        <v>4.7826633023418861</v>
      </c>
      <c r="DI22" s="1">
        <f ca="1"/>
        <v>4.2711708161904118</v>
      </c>
      <c r="DJ22" s="1">
        <f ca="1"/>
        <v>2.7778703044334563</v>
      </c>
      <c r="DK22" s="1">
        <f ca="1"/>
        <v>5.5506509311634495</v>
      </c>
    </row>
    <row r="23" spans="1:115" x14ac:dyDescent="0.15">
      <c r="A23" s="11"/>
      <c r="B23" s="1" t="s">
        <v>21</v>
      </c>
      <c r="C23" s="1" t="s">
        <v>16</v>
      </c>
      <c r="D23" s="2" t="s">
        <v>18</v>
      </c>
      <c r="E23" s="21">
        <v>4</v>
      </c>
      <c r="F23" s="21">
        <v>2</v>
      </c>
      <c r="G23" s="21" t="s">
        <v>62</v>
      </c>
      <c r="H23" s="33"/>
      <c r="I23" s="33"/>
      <c r="J23" s="22">
        <f t="shared" ca="1" si="0"/>
        <v>4.3841501633712223</v>
      </c>
      <c r="K23" s="22">
        <f t="shared" ca="1" si="1"/>
        <v>1.6237008430386308</v>
      </c>
      <c r="L23" s="29">
        <f ca="1">PERCENTILE(_xlfn.ANCHORARRAY(P23),1/2*(1-sims!$N$1))</f>
        <v>1.5871442399524209</v>
      </c>
      <c r="M23" s="29">
        <f ca="1">PERCENTILE(_xlfn.ANCHORARRAY(P23),1/2*(1+sims!$N$1))</f>
        <v>6.9456485929407528</v>
      </c>
      <c r="N23" s="15">
        <f t="shared" ca="1" si="2"/>
        <v>0.61112235590806874</v>
      </c>
      <c r="P23" s="10" cm="1">
        <f t="array" aca="1" ref="P23:DK23" ca="1">_xlfn.NORM.INV(_xlfn.RANDARRAY(1,$Q$2,_xlfn.NORM.DIST(0,E23,F23,TRUE),1-_xlfn.NORM.DIST(0,E23,F23,TRUE)),E23,F23)</f>
        <v>6.2543264411114983</v>
      </c>
      <c r="Q23" s="7">
        <f ca="1"/>
        <v>5.683535520662355</v>
      </c>
      <c r="R23" s="7">
        <f ca="1"/>
        <v>3.2584556748668447</v>
      </c>
      <c r="S23" s="7">
        <f ca="1"/>
        <v>1.7362596743295318</v>
      </c>
      <c r="T23" s="7">
        <f ca="1"/>
        <v>6.153748360092516</v>
      </c>
      <c r="U23" s="1">
        <f ca="1"/>
        <v>4.8082612639519509</v>
      </c>
      <c r="V23" s="1">
        <f ca="1"/>
        <v>5.0994702652663859</v>
      </c>
      <c r="W23" s="1">
        <f ca="1"/>
        <v>4.8566981365000048</v>
      </c>
      <c r="X23" s="1">
        <f ca="1"/>
        <v>4.8320938819753341</v>
      </c>
      <c r="Y23" s="1">
        <f ca="1"/>
        <v>4.5345779104720512</v>
      </c>
      <c r="Z23" s="1">
        <f ca="1"/>
        <v>2.6354229205809099</v>
      </c>
      <c r="AA23" s="1">
        <f ca="1"/>
        <v>6.0262163725456404</v>
      </c>
      <c r="AB23" s="1">
        <f ca="1"/>
        <v>6.3957107941538247</v>
      </c>
      <c r="AC23" s="1">
        <f ca="1"/>
        <v>4.7682675490468522</v>
      </c>
      <c r="AD23" s="1">
        <f ca="1"/>
        <v>1.6922449729224782</v>
      </c>
      <c r="AE23" s="1">
        <f ca="1"/>
        <v>3.6358396506492436</v>
      </c>
      <c r="AF23" s="1">
        <f ca="1"/>
        <v>4.7603010771380436</v>
      </c>
      <c r="AG23" s="1">
        <f ca="1"/>
        <v>3.6295036382970927</v>
      </c>
      <c r="AH23" s="1">
        <f ca="1"/>
        <v>6.6083880869681906</v>
      </c>
      <c r="AI23" s="1">
        <f ca="1"/>
        <v>5.2983673775349942</v>
      </c>
      <c r="AJ23" s="1">
        <f ca="1"/>
        <v>6.3428964638357481</v>
      </c>
      <c r="AK23" s="1">
        <f ca="1"/>
        <v>6.6585969358888146</v>
      </c>
      <c r="AL23" s="1">
        <f ca="1"/>
        <v>3.0890463657554781</v>
      </c>
      <c r="AM23" s="1">
        <f ca="1"/>
        <v>2.3492632351803175</v>
      </c>
      <c r="AN23" s="1">
        <f ca="1"/>
        <v>4.5492488014827348</v>
      </c>
      <c r="AO23" s="1">
        <f ca="1"/>
        <v>4.4316997831610889</v>
      </c>
      <c r="AP23" s="1">
        <f ca="1"/>
        <v>7.1106554515374043</v>
      </c>
      <c r="AQ23" s="1">
        <f ca="1"/>
        <v>3.5679444482889942</v>
      </c>
      <c r="AR23" s="1">
        <f ca="1"/>
        <v>5.7843191009703325</v>
      </c>
      <c r="AS23" s="1">
        <f ca="1"/>
        <v>5.5499334411444554</v>
      </c>
      <c r="AT23" s="1">
        <f ca="1"/>
        <v>4.3185415307320199</v>
      </c>
      <c r="AU23" s="1">
        <f ca="1"/>
        <v>4.4340481357015928</v>
      </c>
      <c r="AV23" s="1">
        <f ca="1"/>
        <v>6.6850093777568054</v>
      </c>
      <c r="AW23" s="1">
        <f ca="1"/>
        <v>3.7305511884630334</v>
      </c>
      <c r="AX23" s="1">
        <f ca="1"/>
        <v>4.0689042007649228</v>
      </c>
      <c r="AY23" s="1">
        <f ca="1"/>
        <v>3.2316047365839826</v>
      </c>
      <c r="AZ23" s="1">
        <f ca="1"/>
        <v>6.1254933287928539</v>
      </c>
      <c r="BA23" s="1">
        <f ca="1"/>
        <v>4.2865909972251632</v>
      </c>
      <c r="BB23" s="1">
        <f ca="1"/>
        <v>5.6364534633465651</v>
      </c>
      <c r="BC23" s="1">
        <f ca="1"/>
        <v>6.953364288573086</v>
      </c>
      <c r="BD23" s="1">
        <f ca="1"/>
        <v>4.5988088118733295</v>
      </c>
      <c r="BE23" s="1">
        <f ca="1"/>
        <v>5.2063541868509695</v>
      </c>
      <c r="BF23" s="1">
        <f ca="1"/>
        <v>3.5229099657507112</v>
      </c>
      <c r="BG23" s="1">
        <f ca="1"/>
        <v>5.7980133585240674</v>
      </c>
      <c r="BH23" s="1">
        <f ca="1"/>
        <v>6.8647151070810191</v>
      </c>
      <c r="BI23" s="1">
        <f ca="1"/>
        <v>1.9218884474420141</v>
      </c>
      <c r="BJ23" s="1">
        <f ca="1"/>
        <v>4.9658213970761862</v>
      </c>
      <c r="BK23" s="1">
        <f ca="1"/>
        <v>6.9475821031016309</v>
      </c>
      <c r="BL23" s="1">
        <f ca="1"/>
        <v>3.7685076558182682</v>
      </c>
      <c r="BM23" s="1">
        <f ca="1"/>
        <v>6.9455468292480749</v>
      </c>
      <c r="BN23" s="1">
        <f ca="1"/>
        <v>2.22979158519149</v>
      </c>
      <c r="BO23" s="1">
        <f ca="1"/>
        <v>1.959141091147834</v>
      </c>
      <c r="BP23" s="1">
        <f ca="1"/>
        <v>5.1564203688455903</v>
      </c>
      <c r="BQ23" s="1">
        <f ca="1"/>
        <v>6.2892438395884565</v>
      </c>
      <c r="BR23" s="1">
        <f ca="1"/>
        <v>3.5927126075285623</v>
      </c>
      <c r="BS23" s="1">
        <f ca="1"/>
        <v>4.886196797830495</v>
      </c>
      <c r="BT23" s="1">
        <f ca="1"/>
        <v>3.6515962119318299</v>
      </c>
      <c r="BU23" s="1">
        <f ca="1"/>
        <v>3.6356580730200299</v>
      </c>
      <c r="BV23" s="1">
        <f ca="1"/>
        <v>3.2652696149866629</v>
      </c>
      <c r="BW23" s="1">
        <f ca="1"/>
        <v>5.3921950661352884</v>
      </c>
      <c r="BX23" s="1">
        <f ca="1"/>
        <v>1.1226089500445093</v>
      </c>
      <c r="BY23" s="1">
        <f ca="1"/>
        <v>1.589257952802742</v>
      </c>
      <c r="BZ23" s="1">
        <f ca="1"/>
        <v>4.3804793028163358</v>
      </c>
      <c r="CA23" s="1">
        <f ca="1"/>
        <v>3.9080392041163621</v>
      </c>
      <c r="CB23" s="1">
        <f ca="1"/>
        <v>1.536258003458534</v>
      </c>
      <c r="CC23" s="1">
        <f ca="1"/>
        <v>3.1256487902483663</v>
      </c>
      <c r="CD23" s="1">
        <f ca="1"/>
        <v>3.8791453094615216</v>
      </c>
      <c r="CE23" s="1">
        <f ca="1"/>
        <v>1.5469836957963206</v>
      </c>
      <c r="CF23" s="1">
        <f ca="1"/>
        <v>2.967888035571792</v>
      </c>
      <c r="CG23" s="1">
        <f ca="1"/>
        <v>3.0508533756240812</v>
      </c>
      <c r="CH23" s="1">
        <f ca="1"/>
        <v>0.11153980895218352</v>
      </c>
      <c r="CI23" s="1">
        <f ca="1"/>
        <v>5.5884271507891974</v>
      </c>
      <c r="CJ23" s="1">
        <f ca="1"/>
        <v>5.4754728300813937</v>
      </c>
      <c r="CK23" s="1">
        <f ca="1"/>
        <v>7.6528657885655491</v>
      </c>
      <c r="CL23" s="1">
        <f ca="1"/>
        <v>4.3303443378669373</v>
      </c>
      <c r="CM23" s="1">
        <f ca="1"/>
        <v>5.8399175289256142</v>
      </c>
      <c r="CN23" s="1">
        <f ca="1"/>
        <v>3.6231673988672193</v>
      </c>
      <c r="CO23" s="1">
        <f ca="1"/>
        <v>4.9340539629942004</v>
      </c>
      <c r="CP23" s="1">
        <f ca="1"/>
        <v>3.7566950342765293</v>
      </c>
      <c r="CQ23" s="1">
        <f ca="1"/>
        <v>2.7539169029399613</v>
      </c>
      <c r="CR23" s="1">
        <f ca="1"/>
        <v>2.7524950809167033</v>
      </c>
      <c r="CS23" s="1">
        <f ca="1"/>
        <v>3.0546072076687221</v>
      </c>
      <c r="CT23" s="1">
        <f ca="1"/>
        <v>6.3810000542071208</v>
      </c>
      <c r="CU23" s="1">
        <f ca="1"/>
        <v>4.7179344667101075</v>
      </c>
      <c r="CV23" s="1">
        <f ca="1"/>
        <v>4.6451922386465663</v>
      </c>
      <c r="CW23" s="1">
        <f ca="1"/>
        <v>1.914422182897809</v>
      </c>
      <c r="CX23" s="1">
        <f ca="1"/>
        <v>4.7887757699704983</v>
      </c>
      <c r="CY23" s="1">
        <f ca="1"/>
        <v>7.0707735009227175</v>
      </c>
      <c r="CZ23" s="1">
        <f ca="1"/>
        <v>3.3182218575372939</v>
      </c>
      <c r="DA23" s="1">
        <f ca="1"/>
        <v>3.446673497563995</v>
      </c>
      <c r="DB23" s="1">
        <f ca="1"/>
        <v>1.1463547608751048</v>
      </c>
      <c r="DC23" s="1">
        <f ca="1"/>
        <v>3.7740293670069613</v>
      </c>
      <c r="DD23" s="1">
        <f ca="1"/>
        <v>5.1343077683024578</v>
      </c>
      <c r="DE23" s="1">
        <f ca="1"/>
        <v>2.6508790486535077</v>
      </c>
      <c r="DF23" s="1">
        <f ca="1"/>
        <v>3.9938653155253481</v>
      </c>
      <c r="DG23" s="1">
        <f ca="1"/>
        <v>4.8836146846118655</v>
      </c>
      <c r="DH23" s="1">
        <f ca="1"/>
        <v>5.0423506361462245</v>
      </c>
      <c r="DI23" s="1">
        <f ca="1"/>
        <v>6.2446923436479853</v>
      </c>
      <c r="DJ23" s="1">
        <f ca="1"/>
        <v>3.2269830371688411</v>
      </c>
      <c r="DK23" s="1">
        <f ca="1"/>
        <v>6.8840521907193617</v>
      </c>
    </row>
    <row r="24" spans="1:115" x14ac:dyDescent="0.15">
      <c r="A24" s="11"/>
      <c r="B24" s="1" t="s">
        <v>21</v>
      </c>
      <c r="C24" s="1" t="s">
        <v>17</v>
      </c>
      <c r="D24" s="2" t="s">
        <v>18</v>
      </c>
      <c r="E24" s="21">
        <v>3</v>
      </c>
      <c r="F24" s="21">
        <v>2</v>
      </c>
      <c r="G24" s="21" t="s">
        <v>62</v>
      </c>
      <c r="H24" s="33"/>
      <c r="I24" s="33"/>
      <c r="J24" s="22">
        <f t="shared" ca="1" si="0"/>
        <v>3.1126245996669519</v>
      </c>
      <c r="K24" s="22">
        <f t="shared" ca="1" si="1"/>
        <v>1.379189296779735</v>
      </c>
      <c r="L24" s="29">
        <f ca="1">PERCENTILE(_xlfn.ANCHORARRAY(P24),1/2*(1-sims!$N$1))</f>
        <v>0.87817345615067899</v>
      </c>
      <c r="M24" s="29">
        <f ca="1">PERCENTILE(_xlfn.ANCHORARRAY(P24),1/2*(1+sims!$N$1))</f>
        <v>5.5141766995972441</v>
      </c>
      <c r="N24" s="15">
        <f t="shared" ca="1" si="2"/>
        <v>0.74470966462557242</v>
      </c>
      <c r="P24" s="10" cm="1">
        <f t="array" aca="1" ref="P24:DK24" ca="1">_xlfn.NORM.INV(_xlfn.RANDARRAY(1,$Q$2,_xlfn.NORM.DIST(0,E24,F24,TRUE),1-_xlfn.NORM.DIST(0,E24,F24,TRUE)),E24,F24)</f>
        <v>5.7364863973329268</v>
      </c>
      <c r="Q24" s="7">
        <f ca="1"/>
        <v>5.5787767657828731</v>
      </c>
      <c r="R24" s="7">
        <f ca="1"/>
        <v>1.0822471722531823</v>
      </c>
      <c r="S24" s="7">
        <f ca="1"/>
        <v>1.0834580166465424</v>
      </c>
      <c r="T24" s="7">
        <f ca="1"/>
        <v>0.65025515834063174</v>
      </c>
      <c r="U24" s="1">
        <f ca="1"/>
        <v>3.8489250498890657</v>
      </c>
      <c r="V24" s="1">
        <f ca="1"/>
        <v>3.1974464724673628</v>
      </c>
      <c r="W24" s="1">
        <f ca="1"/>
        <v>5.3476241243902782</v>
      </c>
      <c r="X24" s="1">
        <f ca="1"/>
        <v>1.8408994311912719</v>
      </c>
      <c r="Y24" s="1">
        <f ca="1"/>
        <v>1.0083965731055997</v>
      </c>
      <c r="Z24" s="1">
        <f ca="1"/>
        <v>2.0818381235932457</v>
      </c>
      <c r="AA24" s="1">
        <f ca="1"/>
        <v>5.9260226432547505</v>
      </c>
      <c r="AB24" s="1">
        <f ca="1"/>
        <v>2.3852299116431546</v>
      </c>
      <c r="AC24" s="1">
        <f ca="1"/>
        <v>3.6491019846255224</v>
      </c>
      <c r="AD24" s="1">
        <f ca="1"/>
        <v>0.8932432703251072</v>
      </c>
      <c r="AE24" s="1">
        <f ca="1"/>
        <v>3.7386719854260493</v>
      </c>
      <c r="AF24" s="1">
        <f ca="1"/>
        <v>3.4200517090898388</v>
      </c>
      <c r="AG24" s="1">
        <f ca="1"/>
        <v>0.25504173998512636</v>
      </c>
      <c r="AH24" s="1">
        <f ca="1"/>
        <v>4.0983602521556808</v>
      </c>
      <c r="AI24" s="1">
        <f ca="1"/>
        <v>4.467679653971226</v>
      </c>
      <c r="AJ24" s="1">
        <f ca="1"/>
        <v>2.8024551096865333</v>
      </c>
      <c r="AK24" s="1">
        <f ca="1"/>
        <v>4.2210875514840938</v>
      </c>
      <c r="AL24" s="1">
        <f ca="1"/>
        <v>0.79610744544331569</v>
      </c>
      <c r="AM24" s="1">
        <f ca="1"/>
        <v>2.922713470846201</v>
      </c>
      <c r="AN24" s="1">
        <f ca="1"/>
        <v>3.432876187360987</v>
      </c>
      <c r="AO24" s="1">
        <f ca="1"/>
        <v>1.8107787911150461</v>
      </c>
      <c r="AP24" s="1">
        <f ca="1"/>
        <v>3.8198205140246118</v>
      </c>
      <c r="AQ24" s="1">
        <f ca="1"/>
        <v>1.5126867869784484</v>
      </c>
      <c r="AR24" s="1">
        <f ca="1"/>
        <v>3.2902773118982207</v>
      </c>
      <c r="AS24" s="1">
        <f ca="1"/>
        <v>2.7976565599209713</v>
      </c>
      <c r="AT24" s="1">
        <f ca="1"/>
        <v>4.4570731805705446</v>
      </c>
      <c r="AU24" s="1">
        <f ca="1"/>
        <v>1.69108285965392</v>
      </c>
      <c r="AV24" s="1">
        <f ca="1"/>
        <v>4.3228932866086867</v>
      </c>
      <c r="AW24" s="1">
        <f ca="1"/>
        <v>4.0733220469528346</v>
      </c>
      <c r="AX24" s="1">
        <f ca="1"/>
        <v>3.9564415565121549</v>
      </c>
      <c r="AY24" s="1">
        <f ca="1"/>
        <v>3.507441243063588</v>
      </c>
      <c r="AZ24" s="1">
        <f ca="1"/>
        <v>3.0869814389928396</v>
      </c>
      <c r="BA24" s="1">
        <f ca="1"/>
        <v>3.7427955622735056</v>
      </c>
      <c r="BB24" s="1">
        <f ca="1"/>
        <v>2.9288253286592578</v>
      </c>
      <c r="BC24" s="1">
        <f ca="1"/>
        <v>3.9277567296068518</v>
      </c>
      <c r="BD24" s="1">
        <f ca="1"/>
        <v>2.4387294728993396</v>
      </c>
      <c r="BE24" s="1">
        <f ca="1"/>
        <v>3.14871593647654</v>
      </c>
      <c r="BF24" s="1">
        <f ca="1"/>
        <v>1.7142516919556774</v>
      </c>
      <c r="BG24" s="1">
        <f ca="1"/>
        <v>2.6364275854524997</v>
      </c>
      <c r="BH24" s="1">
        <f ca="1"/>
        <v>1.905796021330501</v>
      </c>
      <c r="BI24" s="1">
        <f ca="1"/>
        <v>1.8958479797606118</v>
      </c>
      <c r="BJ24" s="1">
        <f ca="1"/>
        <v>2.0040573207559746</v>
      </c>
      <c r="BK24" s="1">
        <f ca="1"/>
        <v>0.52978374457997601</v>
      </c>
      <c r="BL24" s="1">
        <f ca="1"/>
        <v>4.3742409257537487</v>
      </c>
      <c r="BM24" s="1">
        <f ca="1"/>
        <v>5.5286203386023658</v>
      </c>
      <c r="BN24" s="1">
        <f ca="1"/>
        <v>5.2082387677180346</v>
      </c>
      <c r="BO24" s="1">
        <f ca="1"/>
        <v>1.2704348751481858</v>
      </c>
      <c r="BP24" s="1">
        <f ca="1"/>
        <v>2.0526887835806047</v>
      </c>
      <c r="BQ24" s="1">
        <f ca="1"/>
        <v>3.4236701644780729</v>
      </c>
      <c r="BR24" s="1">
        <f ca="1"/>
        <v>3.1573449202824562</v>
      </c>
      <c r="BS24" s="1">
        <f ca="1"/>
        <v>2.5774703741267579</v>
      </c>
      <c r="BT24" s="1">
        <f ca="1"/>
        <v>3.6864933746286943</v>
      </c>
      <c r="BU24" s="1">
        <f ca="1"/>
        <v>3.4807246753181849</v>
      </c>
      <c r="BV24" s="1">
        <f ca="1"/>
        <v>2.4416831069388834</v>
      </c>
      <c r="BW24" s="1">
        <f ca="1"/>
        <v>5.0526641890804829</v>
      </c>
      <c r="BX24" s="1">
        <f ca="1"/>
        <v>3.0644143047242571</v>
      </c>
      <c r="BY24" s="1">
        <f ca="1"/>
        <v>3.1397459648024388</v>
      </c>
      <c r="BZ24" s="1">
        <f ca="1"/>
        <v>2.2200596108703863</v>
      </c>
      <c r="CA24" s="1">
        <f ca="1"/>
        <v>4.0798478262604991</v>
      </c>
      <c r="CB24" s="1">
        <f ca="1"/>
        <v>5.770062179986768</v>
      </c>
      <c r="CC24" s="1">
        <f ca="1"/>
        <v>3.0021385919780341</v>
      </c>
      <c r="CD24" s="1">
        <f ca="1"/>
        <v>3.0016384278666552</v>
      </c>
      <c r="CE24" s="1">
        <f ca="1"/>
        <v>3.6253706480134693</v>
      </c>
      <c r="CF24" s="1">
        <f ca="1"/>
        <v>0.80441107877349793</v>
      </c>
      <c r="CG24" s="1">
        <f ca="1"/>
        <v>3.2082567627040541</v>
      </c>
      <c r="CH24" s="1">
        <f ca="1"/>
        <v>2.5047638465855724</v>
      </c>
      <c r="CI24" s="1">
        <f ca="1"/>
        <v>2.6003570377336014</v>
      </c>
      <c r="CJ24" s="1">
        <f ca="1"/>
        <v>4.5926087370958726</v>
      </c>
      <c r="CK24" s="1">
        <f ca="1"/>
        <v>4.5848988281394867</v>
      </c>
      <c r="CL24" s="1">
        <f ca="1"/>
        <v>3.1542930614242364</v>
      </c>
      <c r="CM24" s="1">
        <f ca="1"/>
        <v>4.8924316266237033</v>
      </c>
      <c r="CN24" s="1">
        <f ca="1"/>
        <v>4.8728062973155133</v>
      </c>
      <c r="CO24" s="1">
        <f ca="1"/>
        <v>2.2043939613935297</v>
      </c>
      <c r="CP24" s="1">
        <f ca="1"/>
        <v>4.7353530630213267</v>
      </c>
      <c r="CQ24" s="1">
        <f ca="1"/>
        <v>2.8306499644121561</v>
      </c>
      <c r="CR24" s="1">
        <f ca="1"/>
        <v>2.9434370729361934</v>
      </c>
      <c r="CS24" s="1">
        <f ca="1"/>
        <v>2.4561498231340404</v>
      </c>
      <c r="CT24" s="1">
        <f ca="1"/>
        <v>3.9244649263730342</v>
      </c>
      <c r="CU24" s="1">
        <f ca="1"/>
        <v>4.3893636263950508</v>
      </c>
      <c r="CV24" s="1">
        <f ca="1"/>
        <v>1.711014268016974</v>
      </c>
      <c r="CW24" s="1">
        <f ca="1"/>
        <v>1.9833423048232464</v>
      </c>
      <c r="CX24" s="1">
        <f ca="1"/>
        <v>2.3663801701878828</v>
      </c>
      <c r="CY24" s="1">
        <f ca="1"/>
        <v>4.1502253947435896</v>
      </c>
      <c r="CZ24" s="1">
        <f ca="1"/>
        <v>4.6067458867210087</v>
      </c>
      <c r="DA24" s="1">
        <f ca="1"/>
        <v>2.1642618716064268</v>
      </c>
      <c r="DB24" s="1">
        <f ca="1"/>
        <v>4.8493570370636725</v>
      </c>
      <c r="DC24" s="1">
        <f ca="1"/>
        <v>1.002432656846066</v>
      </c>
      <c r="DD24" s="1">
        <f ca="1"/>
        <v>2.6533063670132471</v>
      </c>
      <c r="DE24" s="1">
        <f ca="1"/>
        <v>0.88205568653895172</v>
      </c>
      <c r="DF24" s="1">
        <f ca="1"/>
        <v>2.1101796242448327</v>
      </c>
      <c r="DG24" s="1">
        <f ca="1"/>
        <v>4.2548895211703464</v>
      </c>
      <c r="DH24" s="1">
        <f ca="1"/>
        <v>5.323807276982615</v>
      </c>
      <c r="DI24" s="1">
        <f ca="1"/>
        <v>1.859456890599001</v>
      </c>
      <c r="DJ24" s="1">
        <f ca="1"/>
        <v>1.310957587513631</v>
      </c>
      <c r="DK24" s="1">
        <f ca="1"/>
        <v>5.5134165080706588</v>
      </c>
    </row>
    <row r="25" spans="1:115" x14ac:dyDescent="0.15">
      <c r="B25" s="1" t="s">
        <v>19</v>
      </c>
      <c r="C25" s="1" t="s">
        <v>14</v>
      </c>
      <c r="D25" s="2" t="s">
        <v>18</v>
      </c>
      <c r="H25" s="30">
        <f>E9+H13+E17+E21</f>
        <v>58</v>
      </c>
      <c r="I25" s="30">
        <f>SQRT(SUMSQ(F9,I13,F17,F21))</f>
        <v>11.661903789690601</v>
      </c>
      <c r="J25" s="22">
        <f t="shared" ca="1" si="0"/>
        <v>57.457023149348103</v>
      </c>
      <c r="K25" s="22">
        <f t="shared" ca="1" si="1"/>
        <v>11.594396569729609</v>
      </c>
      <c r="L25" s="29">
        <f ca="1">PERCENTILE(_xlfn.ANCHORARRAY(P25),1/2*(1-sims!$N$1))</f>
        <v>38.737020351533175</v>
      </c>
      <c r="M25" s="29">
        <f ca="1">PERCENTILE(_xlfn.ANCHORARRAY(P25),1/2*(1+sims!$N$1))</f>
        <v>75.83646326839434</v>
      </c>
      <c r="N25" s="15">
        <f t="shared" ca="1" si="2"/>
        <v>0.32284515350219711</v>
      </c>
      <c r="P25" s="10" cm="1">
        <f t="array" aca="1" ref="P25:DK25" ca="1">_xlfn.ANCHORARRAY(P9)+_xlfn.ANCHORARRAY(P13)+_xlfn.ANCHORARRAY(P17)+_xlfn.ANCHORARRAY(P21)</f>
        <v>85.002611053948726</v>
      </c>
      <c r="Q25" s="7">
        <f ca="1"/>
        <v>45.904646996784521</v>
      </c>
      <c r="R25" s="7">
        <f ca="1"/>
        <v>59.458968104223686</v>
      </c>
      <c r="S25" s="7">
        <f ca="1"/>
        <v>58.434304823078179</v>
      </c>
      <c r="T25" s="7">
        <f ca="1"/>
        <v>63.424536782933551</v>
      </c>
      <c r="U25" s="1">
        <f ca="1"/>
        <v>50.479244509449671</v>
      </c>
      <c r="V25" s="1">
        <f ca="1"/>
        <v>55.693506372499215</v>
      </c>
      <c r="W25" s="1">
        <f ca="1"/>
        <v>49.109633526922984</v>
      </c>
      <c r="X25" s="1">
        <f ca="1"/>
        <v>57.798959538318293</v>
      </c>
      <c r="Y25" s="1">
        <f ca="1"/>
        <v>49.040549933665616</v>
      </c>
      <c r="Z25" s="1">
        <f ca="1"/>
        <v>40.363935883205968</v>
      </c>
      <c r="AA25" s="1">
        <f ca="1"/>
        <v>64.161891202739028</v>
      </c>
      <c r="AB25" s="1">
        <f ca="1"/>
        <v>65.622702910470622</v>
      </c>
      <c r="AC25" s="1">
        <f ca="1"/>
        <v>71.499520668229394</v>
      </c>
      <c r="AD25" s="1">
        <f ca="1"/>
        <v>59.22845678667489</v>
      </c>
      <c r="AE25" s="1">
        <f ca="1"/>
        <v>39.918847485456439</v>
      </c>
      <c r="AF25" s="1">
        <f ca="1"/>
        <v>67.763273966591484</v>
      </c>
      <c r="AG25" s="1">
        <f ca="1"/>
        <v>63.749250718859123</v>
      </c>
      <c r="AH25" s="1">
        <f ca="1"/>
        <v>46.972752607459348</v>
      </c>
      <c r="AI25" s="1">
        <f ca="1"/>
        <v>61.562808499995455</v>
      </c>
      <c r="AJ25" s="1">
        <f ca="1"/>
        <v>35.515878789147429</v>
      </c>
      <c r="AK25" s="1">
        <f ca="1"/>
        <v>43.770585774774986</v>
      </c>
      <c r="AL25" s="1">
        <f ca="1"/>
        <v>64.124115103669581</v>
      </c>
      <c r="AM25" s="1">
        <f ca="1"/>
        <v>47.110369321482096</v>
      </c>
      <c r="AN25" s="1">
        <f ca="1"/>
        <v>82.715318092118864</v>
      </c>
      <c r="AO25" s="1">
        <f ca="1"/>
        <v>56.236310743077169</v>
      </c>
      <c r="AP25" s="1">
        <f ca="1"/>
        <v>33.773490198922524</v>
      </c>
      <c r="AQ25" s="1">
        <f ca="1"/>
        <v>48.210422785641114</v>
      </c>
      <c r="AR25" s="1">
        <f ca="1"/>
        <v>51.431979604962073</v>
      </c>
      <c r="AS25" s="1">
        <f ca="1"/>
        <v>61.403083728329634</v>
      </c>
      <c r="AT25" s="1">
        <f ca="1"/>
        <v>49.392368114380595</v>
      </c>
      <c r="AU25" s="1">
        <f ca="1"/>
        <v>84.127681361113503</v>
      </c>
      <c r="AV25" s="1">
        <f ca="1"/>
        <v>73.785661727995077</v>
      </c>
      <c r="AW25" s="1">
        <f ca="1"/>
        <v>51.910116314889592</v>
      </c>
      <c r="AX25" s="1">
        <f ca="1"/>
        <v>57.545483433400705</v>
      </c>
      <c r="AY25" s="1">
        <f ca="1"/>
        <v>47.65484967965596</v>
      </c>
      <c r="AZ25" s="1">
        <f ca="1"/>
        <v>54.427913587933794</v>
      </c>
      <c r="BA25" s="1">
        <f ca="1"/>
        <v>62.599669980364197</v>
      </c>
      <c r="BB25" s="1">
        <f ca="1"/>
        <v>42.966296773653021</v>
      </c>
      <c r="BC25" s="1">
        <f ca="1"/>
        <v>59.144026794312211</v>
      </c>
      <c r="BD25" s="1">
        <f ca="1"/>
        <v>40.658504320985713</v>
      </c>
      <c r="BE25" s="1">
        <f ca="1"/>
        <v>64.741701849533655</v>
      </c>
      <c r="BF25" s="1">
        <f ca="1"/>
        <v>62.723481266708887</v>
      </c>
      <c r="BG25" s="1">
        <f ca="1"/>
        <v>58.333285456886735</v>
      </c>
      <c r="BH25" s="1">
        <f ca="1"/>
        <v>64.682030056595934</v>
      </c>
      <c r="BI25" s="1">
        <f ca="1"/>
        <v>61.01281723651249</v>
      </c>
      <c r="BJ25" s="1">
        <f ca="1"/>
        <v>64.412773592600601</v>
      </c>
      <c r="BK25" s="1">
        <f ca="1"/>
        <v>43.558411032537371</v>
      </c>
      <c r="BL25" s="1">
        <f ca="1"/>
        <v>53.14926473559624</v>
      </c>
      <c r="BM25" s="1">
        <f ca="1"/>
        <v>38.90655411797453</v>
      </c>
      <c r="BN25" s="1">
        <f ca="1"/>
        <v>47.158352707120237</v>
      </c>
      <c r="BO25" s="1">
        <f ca="1"/>
        <v>57.160407565519002</v>
      </c>
      <c r="BP25" s="1">
        <f ca="1"/>
        <v>76.062287719887848</v>
      </c>
      <c r="BQ25" s="1">
        <f ca="1"/>
        <v>33.239727422699559</v>
      </c>
      <c r="BR25" s="1">
        <f ca="1"/>
        <v>69.638233216542801</v>
      </c>
      <c r="BS25" s="1">
        <f ca="1"/>
        <v>73.048302915622187</v>
      </c>
      <c r="BT25" s="1">
        <f ca="1"/>
        <v>51.340848678978205</v>
      </c>
      <c r="BU25" s="1">
        <f ca="1"/>
        <v>65.382006221998694</v>
      </c>
      <c r="BV25" s="1">
        <f ca="1"/>
        <v>75.824577770947315</v>
      </c>
      <c r="BW25" s="1">
        <f ca="1"/>
        <v>80.719320557107849</v>
      </c>
      <c r="BX25" s="1">
        <f ca="1"/>
        <v>27.312387142522347</v>
      </c>
      <c r="BY25" s="1">
        <f ca="1"/>
        <v>62.696408284350895</v>
      </c>
      <c r="BZ25" s="1">
        <f ca="1"/>
        <v>51.79089047193807</v>
      </c>
      <c r="CA25" s="1">
        <f ca="1"/>
        <v>62.37380303022541</v>
      </c>
      <c r="CB25" s="1">
        <f ca="1"/>
        <v>45.227369919380124</v>
      </c>
      <c r="CC25" s="1">
        <f ca="1"/>
        <v>52.380932737520865</v>
      </c>
      <c r="CD25" s="1">
        <f ca="1"/>
        <v>55.440066836815298</v>
      </c>
      <c r="CE25" s="1">
        <f ca="1"/>
        <v>49.965819913651259</v>
      </c>
      <c r="CF25" s="1">
        <f ca="1"/>
        <v>48.294277457714777</v>
      </c>
      <c r="CG25" s="1">
        <f ca="1"/>
        <v>46.304402865426979</v>
      </c>
      <c r="CH25" s="1">
        <f ca="1"/>
        <v>56.580845855208125</v>
      </c>
      <c r="CI25" s="1">
        <f ca="1"/>
        <v>48.738857704760008</v>
      </c>
      <c r="CJ25" s="1">
        <f ca="1"/>
        <v>68.177375990722183</v>
      </c>
      <c r="CK25" s="1">
        <f ca="1"/>
        <v>44.4594219531254</v>
      </c>
      <c r="CL25" s="1">
        <f ca="1"/>
        <v>57.016642756188268</v>
      </c>
      <c r="CM25" s="1">
        <f ca="1"/>
        <v>66.416686737164795</v>
      </c>
      <c r="CN25" s="1">
        <f ca="1"/>
        <v>35.21890110918639</v>
      </c>
      <c r="CO25" s="1">
        <f ca="1"/>
        <v>50.738745549643262</v>
      </c>
      <c r="CP25" s="1">
        <f ca="1"/>
        <v>71.702349920852697</v>
      </c>
      <c r="CQ25" s="1">
        <f ca="1"/>
        <v>69.014993324736849</v>
      </c>
      <c r="CR25" s="1">
        <f ca="1"/>
        <v>49.131009166568312</v>
      </c>
      <c r="CS25" s="1">
        <f ca="1"/>
        <v>64.60918434075144</v>
      </c>
      <c r="CT25" s="1">
        <f ca="1"/>
        <v>67.189806313033955</v>
      </c>
      <c r="CU25" s="1">
        <f ca="1"/>
        <v>54.9831435384366</v>
      </c>
      <c r="CV25" s="1">
        <f ca="1"/>
        <v>57.72978702203973</v>
      </c>
      <c r="CW25" s="1">
        <f ca="1"/>
        <v>63.777486717302025</v>
      </c>
      <c r="CX25" s="1">
        <f ca="1"/>
        <v>70.824799132722532</v>
      </c>
      <c r="CY25" s="1">
        <f ca="1"/>
        <v>66.406503220442417</v>
      </c>
      <c r="CZ25" s="1">
        <f ca="1"/>
        <v>66.653016021986673</v>
      </c>
      <c r="DA25" s="1">
        <f ca="1"/>
        <v>71.452609778444611</v>
      </c>
      <c r="DB25" s="1">
        <f ca="1"/>
        <v>73.513975495651621</v>
      </c>
      <c r="DC25" s="1">
        <f ca="1"/>
        <v>61.029010328771591</v>
      </c>
      <c r="DD25" s="1">
        <f ca="1"/>
        <v>62.025285572152995</v>
      </c>
      <c r="DE25" s="1">
        <f ca="1"/>
        <v>47.852860855533052</v>
      </c>
      <c r="DF25" s="1">
        <f ca="1"/>
        <v>56.619173179522008</v>
      </c>
      <c r="DG25" s="1">
        <f ca="1"/>
        <v>68.605385216005743</v>
      </c>
      <c r="DH25" s="1">
        <f ca="1"/>
        <v>55.484062019891546</v>
      </c>
      <c r="DI25" s="1">
        <f ca="1"/>
        <v>58.585968723006694</v>
      </c>
      <c r="DJ25" s="1">
        <f ca="1"/>
        <v>52.43032494537745</v>
      </c>
      <c r="DK25" s="1">
        <f ca="1"/>
        <v>62.158831062350011</v>
      </c>
    </row>
    <row r="26" spans="1:115" x14ac:dyDescent="0.15">
      <c r="B26" s="1" t="s">
        <v>19</v>
      </c>
      <c r="C26" s="1" t="s">
        <v>15</v>
      </c>
      <c r="D26" s="2" t="s">
        <v>18</v>
      </c>
      <c r="H26" s="30">
        <f>E10+H14+E18+E22</f>
        <v>114</v>
      </c>
      <c r="I26" s="30">
        <f>SQRT(SUMSQ(F10,I14,F18,F22))</f>
        <v>32.680269276736382</v>
      </c>
      <c r="J26" s="22">
        <f t="shared" ca="1" si="0"/>
        <v>114.38774881073496</v>
      </c>
      <c r="K26" s="22">
        <f t="shared" ca="1" si="1"/>
        <v>39.56951383933626</v>
      </c>
      <c r="L26" s="29">
        <f ca="1">PERCENTILE(_xlfn.ANCHORARRAY(P26),1/2*(1-sims!$N$1))</f>
        <v>54.576345617810432</v>
      </c>
      <c r="M26" s="29">
        <f ca="1">PERCENTILE(_xlfn.ANCHORARRAY(P26),1/2*(1+sims!$N$1))</f>
        <v>186.64582804755463</v>
      </c>
      <c r="N26" s="15">
        <f t="shared" ca="1" si="2"/>
        <v>0.57728858117605453</v>
      </c>
      <c r="P26" s="10" cm="1">
        <f t="array" aca="1" ref="P26:DK26" ca="1">_xlfn.ANCHORARRAY(P10)+_xlfn.ANCHORARRAY(P14)+_xlfn.ANCHORARRAY(P18)+_xlfn.ANCHORARRAY(P22)</f>
        <v>142.20887681184738</v>
      </c>
      <c r="Q26" s="7">
        <f ca="1"/>
        <v>98.586127026579277</v>
      </c>
      <c r="R26" s="7">
        <f ca="1"/>
        <v>103.59510659264905</v>
      </c>
      <c r="S26" s="7">
        <f ca="1"/>
        <v>55.04577806249597</v>
      </c>
      <c r="T26" s="7">
        <f ca="1"/>
        <v>93.697106265920908</v>
      </c>
      <c r="U26" s="1">
        <f ca="1"/>
        <v>128.14052042092959</v>
      </c>
      <c r="V26" s="1">
        <f ca="1"/>
        <v>163.34763924725826</v>
      </c>
      <c r="W26" s="1">
        <f ca="1"/>
        <v>136.26499743591322</v>
      </c>
      <c r="X26" s="1">
        <f ca="1"/>
        <v>107.76882244736254</v>
      </c>
      <c r="Y26" s="1">
        <f ca="1"/>
        <v>94.130565821227492</v>
      </c>
      <c r="Z26" s="1">
        <f ca="1"/>
        <v>120.65327926806484</v>
      </c>
      <c r="AA26" s="1">
        <f ca="1"/>
        <v>101.67992821338669</v>
      </c>
      <c r="AB26" s="1">
        <f ca="1"/>
        <v>90.650879178275304</v>
      </c>
      <c r="AC26" s="1">
        <f ca="1"/>
        <v>193.71335423382405</v>
      </c>
      <c r="AD26" s="1">
        <f ca="1"/>
        <v>147.642224452519</v>
      </c>
      <c r="AE26" s="1">
        <f ca="1"/>
        <v>132.03485801278427</v>
      </c>
      <c r="AF26" s="1">
        <f ca="1"/>
        <v>155.860782011678</v>
      </c>
      <c r="AG26" s="1">
        <f ca="1"/>
        <v>88.615983905657629</v>
      </c>
      <c r="AH26" s="1">
        <f ca="1"/>
        <v>134.20050666422213</v>
      </c>
      <c r="AI26" s="1">
        <f ca="1"/>
        <v>166.83303233122552</v>
      </c>
      <c r="AJ26" s="1">
        <f ca="1"/>
        <v>80.449370710998494</v>
      </c>
      <c r="AK26" s="1">
        <f ca="1"/>
        <v>70.014956624979732</v>
      </c>
      <c r="AL26" s="1">
        <f ca="1"/>
        <v>46.738733851046234</v>
      </c>
      <c r="AM26" s="1">
        <f ca="1"/>
        <v>137.56033061091853</v>
      </c>
      <c r="AN26" s="1">
        <f ca="1"/>
        <v>150.12399953838482</v>
      </c>
      <c r="AO26" s="1">
        <f ca="1"/>
        <v>107.41134184703968</v>
      </c>
      <c r="AP26" s="1">
        <f ca="1"/>
        <v>217.8108910001246</v>
      </c>
      <c r="AQ26" s="1">
        <f ca="1"/>
        <v>94.258600200805702</v>
      </c>
      <c r="AR26" s="1">
        <f ca="1"/>
        <v>186.27385298511942</v>
      </c>
      <c r="AS26" s="1">
        <f ca="1"/>
        <v>195.2083147452233</v>
      </c>
      <c r="AT26" s="1">
        <f ca="1"/>
        <v>120.65714894801327</v>
      </c>
      <c r="AU26" s="1">
        <f ca="1"/>
        <v>133.60314415294962</v>
      </c>
      <c r="AV26" s="1">
        <f ca="1"/>
        <v>83.393130987902822</v>
      </c>
      <c r="AW26" s="1">
        <f ca="1"/>
        <v>96.974059439640783</v>
      </c>
      <c r="AX26" s="1">
        <f ca="1"/>
        <v>56.468899076498339</v>
      </c>
      <c r="AY26" s="1">
        <f ca="1"/>
        <v>134.54127512046966</v>
      </c>
      <c r="AZ26" s="1">
        <f ca="1"/>
        <v>122.95113043518168</v>
      </c>
      <c r="BA26" s="1">
        <f ca="1"/>
        <v>114.30758265454315</v>
      </c>
      <c r="BB26" s="1">
        <f ca="1"/>
        <v>135.03322508744023</v>
      </c>
      <c r="BC26" s="1">
        <f ca="1"/>
        <v>131.15538193319401</v>
      </c>
      <c r="BD26" s="1">
        <f ca="1"/>
        <v>103.79986292748181</v>
      </c>
      <c r="BE26" s="1">
        <f ca="1"/>
        <v>211.37691488416939</v>
      </c>
      <c r="BF26" s="1">
        <f ca="1"/>
        <v>88.402573671269366</v>
      </c>
      <c r="BG26" s="1">
        <f ca="1"/>
        <v>86.868347490128301</v>
      </c>
      <c r="BH26" s="1">
        <f ca="1"/>
        <v>86.808818915606096</v>
      </c>
      <c r="BI26" s="1">
        <f ca="1"/>
        <v>103.79457932317783</v>
      </c>
      <c r="BJ26" s="1">
        <f ca="1"/>
        <v>81.25269479750942</v>
      </c>
      <c r="BK26" s="1">
        <f ca="1"/>
        <v>53.065233125339688</v>
      </c>
      <c r="BL26" s="1">
        <f ca="1"/>
        <v>148.70171227058549</v>
      </c>
      <c r="BM26" s="1">
        <f ca="1"/>
        <v>67.764094502820626</v>
      </c>
      <c r="BN26" s="1">
        <f ca="1"/>
        <v>122.23596059404177</v>
      </c>
      <c r="BO26" s="1">
        <f ca="1"/>
        <v>80.199443056689475</v>
      </c>
      <c r="BP26" s="1">
        <f ca="1"/>
        <v>59.041536058420085</v>
      </c>
      <c r="BQ26" s="1">
        <f ca="1"/>
        <v>39.211481890752431</v>
      </c>
      <c r="BR26" s="1">
        <f ca="1"/>
        <v>75.879243292358794</v>
      </c>
      <c r="BS26" s="1">
        <f ca="1"/>
        <v>169.07803451660973</v>
      </c>
      <c r="BT26" s="1">
        <f ca="1"/>
        <v>38.869688830281646</v>
      </c>
      <c r="BU26" s="1">
        <f ca="1"/>
        <v>91.17084906421573</v>
      </c>
      <c r="BV26" s="1">
        <f ca="1"/>
        <v>177.47310501122087</v>
      </c>
      <c r="BW26" s="1">
        <f ca="1"/>
        <v>77.307263111808311</v>
      </c>
      <c r="BX26" s="1">
        <f ca="1"/>
        <v>123.91700649716127</v>
      </c>
      <c r="BY26" s="1">
        <f ca="1"/>
        <v>87.26828234816422</v>
      </c>
      <c r="BZ26" s="1">
        <f ca="1"/>
        <v>73.772881635944515</v>
      </c>
      <c r="CA26" s="1">
        <f ca="1"/>
        <v>118.3399065184628</v>
      </c>
      <c r="CB26" s="1">
        <f ca="1"/>
        <v>91.871384775344197</v>
      </c>
      <c r="CC26" s="1">
        <f ca="1"/>
        <v>116.48184210394597</v>
      </c>
      <c r="CD26" s="1">
        <f ca="1"/>
        <v>77.567362083705277</v>
      </c>
      <c r="CE26" s="1">
        <f ca="1"/>
        <v>70.336532579735277</v>
      </c>
      <c r="CF26" s="1">
        <f ca="1"/>
        <v>125.58079628061967</v>
      </c>
      <c r="CG26" s="1">
        <f ca="1"/>
        <v>93.870555130629484</v>
      </c>
      <c r="CH26" s="1">
        <f ca="1"/>
        <v>107.42936033913868</v>
      </c>
      <c r="CI26" s="1">
        <f ca="1"/>
        <v>54.655877854256261</v>
      </c>
      <c r="CJ26" s="1">
        <f ca="1"/>
        <v>155.22111286888097</v>
      </c>
      <c r="CK26" s="1">
        <f ca="1"/>
        <v>102.86220443417712</v>
      </c>
      <c r="CL26" s="1">
        <f ca="1"/>
        <v>137.27615393283381</v>
      </c>
      <c r="CM26" s="1">
        <f ca="1"/>
        <v>122.99500338451813</v>
      </c>
      <c r="CN26" s="1">
        <f ca="1"/>
        <v>169.54031216715467</v>
      </c>
      <c r="CO26" s="1">
        <f ca="1"/>
        <v>153.28266494866787</v>
      </c>
      <c r="CP26" s="1">
        <f ca="1"/>
        <v>141.92319027348773</v>
      </c>
      <c r="CQ26" s="1">
        <f ca="1"/>
        <v>130.91839834605187</v>
      </c>
      <c r="CR26" s="1">
        <f ca="1"/>
        <v>104.2550438257732</v>
      </c>
      <c r="CS26" s="1">
        <f ca="1"/>
        <v>171.94685842958106</v>
      </c>
      <c r="CT26" s="1">
        <f ca="1"/>
        <v>96.693099406748786</v>
      </c>
      <c r="CU26" s="1">
        <f ca="1"/>
        <v>160.02926372919794</v>
      </c>
      <c r="CV26" s="1">
        <f ca="1"/>
        <v>162.92343074160553</v>
      </c>
      <c r="CW26" s="1">
        <f ca="1"/>
        <v>95.813538669632734</v>
      </c>
      <c r="CX26" s="1">
        <f ca="1"/>
        <v>110.94225377815972</v>
      </c>
      <c r="CY26" s="1">
        <f ca="1"/>
        <v>100.88067551113662</v>
      </c>
      <c r="CZ26" s="1">
        <f ca="1"/>
        <v>135.09745541352967</v>
      </c>
      <c r="DA26" s="1">
        <f ca="1"/>
        <v>94.027279593703639</v>
      </c>
      <c r="DB26" s="1">
        <f ca="1"/>
        <v>98.512116726149515</v>
      </c>
      <c r="DC26" s="1">
        <f ca="1"/>
        <v>173.29228288867336</v>
      </c>
      <c r="DD26" s="1">
        <f ca="1"/>
        <v>80.045275478843777</v>
      </c>
      <c r="DE26" s="1">
        <f ca="1"/>
        <v>96.659975067601152</v>
      </c>
      <c r="DF26" s="1">
        <f ca="1"/>
        <v>201.05291234408378</v>
      </c>
      <c r="DG26" s="1">
        <f ca="1"/>
        <v>98.881395163360381</v>
      </c>
      <c r="DH26" s="1">
        <f ca="1"/>
        <v>89.311877126350694</v>
      </c>
      <c r="DI26" s="1">
        <f ca="1"/>
        <v>154.63334994265577</v>
      </c>
      <c r="DJ26" s="1">
        <f ca="1"/>
        <v>84.881923181636864</v>
      </c>
      <c r="DK26" s="1">
        <f ca="1"/>
        <v>41.876869863408928</v>
      </c>
    </row>
    <row r="27" spans="1:115" x14ac:dyDescent="0.15">
      <c r="B27" s="1" t="s">
        <v>19</v>
      </c>
      <c r="C27" s="1" t="s">
        <v>16</v>
      </c>
      <c r="D27" s="2" t="s">
        <v>18</v>
      </c>
      <c r="H27" s="30">
        <f>E11+H15+E19+E23</f>
        <v>249</v>
      </c>
      <c r="I27" s="30">
        <f>SQRT(SUMSQ(F11,I15,F19,F23))</f>
        <v>36.660605559646719</v>
      </c>
      <c r="J27" s="22">
        <f t="shared" ca="1" si="0"/>
        <v>249.33703504544769</v>
      </c>
      <c r="K27" s="22">
        <f t="shared" ca="1" si="1"/>
        <v>44.31355094203284</v>
      </c>
      <c r="L27" s="29">
        <f ca="1">PERCENTILE(_xlfn.ANCHORARRAY(P27),1/2*(1-sims!$N$1))</f>
        <v>179.69861127812516</v>
      </c>
      <c r="M27" s="29">
        <f ca="1">PERCENTILE(_xlfn.ANCHORARRAY(P27),1/2*(1+sims!$N$1))</f>
        <v>320.54867267368468</v>
      </c>
      <c r="N27" s="15">
        <f t="shared" ca="1" si="2"/>
        <v>0.28244913831169566</v>
      </c>
      <c r="P27" s="10" cm="1">
        <f t="array" aca="1" ref="P27:DK27" ca="1">_xlfn.ANCHORARRAY(P11)+_xlfn.ANCHORARRAY(P15)+_xlfn.ANCHORARRAY(P19)+_xlfn.ANCHORARRAY(P23)</f>
        <v>293.43094336658845</v>
      </c>
      <c r="Q27" s="7">
        <f ca="1"/>
        <v>264.41026900995593</v>
      </c>
      <c r="R27" s="7">
        <f ca="1"/>
        <v>302.03281186290042</v>
      </c>
      <c r="S27" s="7">
        <f ca="1"/>
        <v>230.81731916069381</v>
      </c>
      <c r="T27" s="7">
        <f ca="1"/>
        <v>233.90582832245678</v>
      </c>
      <c r="U27" s="1">
        <f ca="1"/>
        <v>204.97050656766393</v>
      </c>
      <c r="V27" s="1">
        <f ca="1"/>
        <v>338.80497348130621</v>
      </c>
      <c r="W27" s="1">
        <f ca="1"/>
        <v>258.45218340850914</v>
      </c>
      <c r="X27" s="1">
        <f ca="1"/>
        <v>202.51172701055472</v>
      </c>
      <c r="Y27" s="1">
        <f ca="1"/>
        <v>237.25498804004934</v>
      </c>
      <c r="Z27" s="1">
        <f ca="1"/>
        <v>225.79261668174183</v>
      </c>
      <c r="AA27" s="1">
        <f ca="1"/>
        <v>210.60435931859593</v>
      </c>
      <c r="AB27" s="1">
        <f ca="1"/>
        <v>241.27567222413631</v>
      </c>
      <c r="AC27" s="1">
        <f ca="1"/>
        <v>275.38824932640773</v>
      </c>
      <c r="AD27" s="1">
        <f ca="1"/>
        <v>226.40327082790944</v>
      </c>
      <c r="AE27" s="1">
        <f ca="1"/>
        <v>274.220852537545</v>
      </c>
      <c r="AF27" s="1">
        <f ca="1"/>
        <v>246.8414344798567</v>
      </c>
      <c r="AG27" s="1">
        <f ca="1"/>
        <v>165.00512314703798</v>
      </c>
      <c r="AH27" s="1">
        <f ca="1"/>
        <v>203.05944184717265</v>
      </c>
      <c r="AI27" s="1">
        <f ca="1"/>
        <v>289.91796324370529</v>
      </c>
      <c r="AJ27" s="1">
        <f ca="1"/>
        <v>316.73598246249475</v>
      </c>
      <c r="AK27" s="1">
        <f ca="1"/>
        <v>228.93524912163221</v>
      </c>
      <c r="AL27" s="1">
        <f ca="1"/>
        <v>233.5864623877012</v>
      </c>
      <c r="AM27" s="1">
        <f ca="1"/>
        <v>231.38474821419706</v>
      </c>
      <c r="AN27" s="1">
        <f ca="1"/>
        <v>340.623234114534</v>
      </c>
      <c r="AO27" s="1">
        <f ca="1"/>
        <v>238.44488680381068</v>
      </c>
      <c r="AP27" s="1">
        <f ca="1"/>
        <v>300.16133745637393</v>
      </c>
      <c r="AQ27" s="1">
        <f ca="1"/>
        <v>310.47744772605802</v>
      </c>
      <c r="AR27" s="1">
        <f ca="1"/>
        <v>188.32174035074269</v>
      </c>
      <c r="AS27" s="1">
        <f ca="1"/>
        <v>259.12157046084809</v>
      </c>
      <c r="AT27" s="1">
        <f ca="1"/>
        <v>248.71493350697284</v>
      </c>
      <c r="AU27" s="1">
        <f ca="1"/>
        <v>309.13865797473767</v>
      </c>
      <c r="AV27" s="1">
        <f ca="1"/>
        <v>288.60669669710609</v>
      </c>
      <c r="AW27" s="1">
        <f ca="1"/>
        <v>398.4918344274044</v>
      </c>
      <c r="AX27" s="1">
        <f ca="1"/>
        <v>234.25059345907343</v>
      </c>
      <c r="AY27" s="1">
        <f ca="1"/>
        <v>202.38203770487516</v>
      </c>
      <c r="AZ27" s="1">
        <f ca="1"/>
        <v>240.95865889866806</v>
      </c>
      <c r="BA27" s="1">
        <f ca="1"/>
        <v>177.68388620138117</v>
      </c>
      <c r="BB27" s="1">
        <f ca="1"/>
        <v>245.41933441025691</v>
      </c>
      <c r="BC27" s="1">
        <f ca="1"/>
        <v>220.7808362554386</v>
      </c>
      <c r="BD27" s="1">
        <f ca="1"/>
        <v>262.34852332077213</v>
      </c>
      <c r="BE27" s="1">
        <f ca="1"/>
        <v>220.16666015642417</v>
      </c>
      <c r="BF27" s="1">
        <f ca="1"/>
        <v>220.72010347820088</v>
      </c>
      <c r="BG27" s="1">
        <f ca="1"/>
        <v>260.30983552657256</v>
      </c>
      <c r="BH27" s="1">
        <f ca="1"/>
        <v>286.87225321072162</v>
      </c>
      <c r="BI27" s="1">
        <f ca="1"/>
        <v>266.87362950640511</v>
      </c>
      <c r="BJ27" s="1">
        <f ca="1"/>
        <v>297.50706161271592</v>
      </c>
      <c r="BK27" s="1">
        <f ca="1"/>
        <v>197.58223476636675</v>
      </c>
      <c r="BL27" s="1">
        <f ca="1"/>
        <v>305.16038151992387</v>
      </c>
      <c r="BM27" s="1">
        <f ca="1"/>
        <v>272.40785592745669</v>
      </c>
      <c r="BN27" s="1">
        <f ca="1"/>
        <v>243.134898624518</v>
      </c>
      <c r="BO27" s="1">
        <f ca="1"/>
        <v>156.58988086396556</v>
      </c>
      <c r="BP27" s="1">
        <f ca="1"/>
        <v>300.18630809103524</v>
      </c>
      <c r="BQ27" s="1">
        <f ca="1"/>
        <v>204.89469612135522</v>
      </c>
      <c r="BR27" s="1">
        <f ca="1"/>
        <v>169.69247669888497</v>
      </c>
      <c r="BS27" s="1">
        <f ca="1"/>
        <v>237.32824765200164</v>
      </c>
      <c r="BT27" s="1">
        <f ca="1"/>
        <v>203.4613223881698</v>
      </c>
      <c r="BU27" s="1">
        <f ca="1"/>
        <v>228.79875049100073</v>
      </c>
      <c r="BV27" s="1">
        <f ca="1"/>
        <v>255.40941077994694</v>
      </c>
      <c r="BW27" s="1">
        <f ca="1"/>
        <v>241.8540005618745</v>
      </c>
      <c r="BX27" s="1">
        <f ca="1"/>
        <v>179.80464944005905</v>
      </c>
      <c r="BY27" s="1">
        <f ca="1"/>
        <v>186.30403621445456</v>
      </c>
      <c r="BZ27" s="1">
        <f ca="1"/>
        <v>315.45861228668372</v>
      </c>
      <c r="CA27" s="1">
        <f ca="1"/>
        <v>289.89790518953208</v>
      </c>
      <c r="CB27" s="1">
        <f ca="1"/>
        <v>235.73509507891958</v>
      </c>
      <c r="CC27" s="1">
        <f ca="1"/>
        <v>260.50594670469906</v>
      </c>
      <c r="CD27" s="1">
        <f ca="1"/>
        <v>245.7565733255517</v>
      </c>
      <c r="CE27" s="1">
        <f ca="1"/>
        <v>285.19847334418927</v>
      </c>
      <c r="CF27" s="1">
        <f ca="1"/>
        <v>235.60998421698804</v>
      </c>
      <c r="CG27" s="1">
        <f ca="1"/>
        <v>247.28762268975694</v>
      </c>
      <c r="CH27" s="1">
        <f ca="1"/>
        <v>272.14596548334998</v>
      </c>
      <c r="CI27" s="1">
        <f ca="1"/>
        <v>229.10508295291592</v>
      </c>
      <c r="CJ27" s="1">
        <f ca="1"/>
        <v>267.18896126423959</v>
      </c>
      <c r="CK27" s="1">
        <f ca="1"/>
        <v>194.1684431912756</v>
      </c>
      <c r="CL27" s="1">
        <f ca="1"/>
        <v>238.20695541519601</v>
      </c>
      <c r="CM27" s="1">
        <f ca="1"/>
        <v>333.29045563002433</v>
      </c>
      <c r="CN27" s="1">
        <f ca="1"/>
        <v>223.1759607166629</v>
      </c>
      <c r="CO27" s="1">
        <f ca="1"/>
        <v>227.88423611269587</v>
      </c>
      <c r="CP27" s="1">
        <f ca="1"/>
        <v>215.56141925513919</v>
      </c>
      <c r="CQ27" s="1">
        <f ca="1"/>
        <v>320.52228190906078</v>
      </c>
      <c r="CR27" s="1">
        <f ca="1"/>
        <v>216.89699636398581</v>
      </c>
      <c r="CS27" s="1">
        <f ca="1"/>
        <v>321.05009720153919</v>
      </c>
      <c r="CT27" s="1">
        <f ca="1"/>
        <v>272.56303964573658</v>
      </c>
      <c r="CU27" s="1">
        <f ca="1"/>
        <v>266.26108163608404</v>
      </c>
      <c r="CV27" s="1">
        <f ca="1"/>
        <v>237.83536148691155</v>
      </c>
      <c r="CW27" s="1">
        <f ca="1"/>
        <v>154.26600434329782</v>
      </c>
      <c r="CX27" s="1">
        <f ca="1"/>
        <v>235.13105129936469</v>
      </c>
      <c r="CY27" s="1">
        <f ca="1"/>
        <v>223.26061966780321</v>
      </c>
      <c r="CZ27" s="1">
        <f ca="1"/>
        <v>206.23045543207178</v>
      </c>
      <c r="DA27" s="1">
        <f ca="1"/>
        <v>278.20739642075927</v>
      </c>
      <c r="DB27" s="1">
        <f ca="1"/>
        <v>234.34942317080083</v>
      </c>
      <c r="DC27" s="1">
        <f ca="1"/>
        <v>269.29563963256396</v>
      </c>
      <c r="DD27" s="1">
        <f ca="1"/>
        <v>312.58689868146212</v>
      </c>
      <c r="DE27" s="1">
        <f ca="1"/>
        <v>217.16587039051674</v>
      </c>
      <c r="DF27" s="1">
        <f ca="1"/>
        <v>262.27667061361927</v>
      </c>
      <c r="DG27" s="1">
        <f ca="1"/>
        <v>261.17972938418438</v>
      </c>
      <c r="DH27" s="1">
        <f ca="1"/>
        <v>260.27015553382853</v>
      </c>
      <c r="DI27" s="1">
        <f ca="1"/>
        <v>315.04061430271554</v>
      </c>
      <c r="DJ27" s="1">
        <f ca="1"/>
        <v>205.49555369839354</v>
      </c>
      <c r="DK27" s="1">
        <f ca="1"/>
        <v>210.91299142032355</v>
      </c>
    </row>
    <row r="28" spans="1:115" x14ac:dyDescent="0.15">
      <c r="B28" s="1" t="s">
        <v>19</v>
      </c>
      <c r="C28" s="1" t="s">
        <v>17</v>
      </c>
      <c r="D28" s="2" t="s">
        <v>18</v>
      </c>
      <c r="H28" s="30">
        <f>E12+H16+E20+E24</f>
        <v>143</v>
      </c>
      <c r="I28" s="30">
        <f>SQRT(SUMSQ(F12,I16,F20,F24))</f>
        <v>38.716921365211881</v>
      </c>
      <c r="J28" s="22">
        <f t="shared" ca="1" si="0"/>
        <v>142.37367218003564</v>
      </c>
      <c r="K28" s="22">
        <f t="shared" ca="1" si="1"/>
        <v>45.497044412849242</v>
      </c>
      <c r="L28" s="29">
        <f ca="1">PERCENTILE(_xlfn.ANCHORARRAY(P28),1/2*(1-sims!$N$1))</f>
        <v>72.70636522101583</v>
      </c>
      <c r="M28" s="29">
        <f ca="1">PERCENTILE(_xlfn.ANCHORARRAY(P28),1/2*(1+sims!$N$1))</f>
        <v>211.74880472565704</v>
      </c>
      <c r="N28" s="15">
        <f t="shared" ca="1" si="2"/>
        <v>0.48830109308699299</v>
      </c>
      <c r="P28" s="10" cm="1">
        <f t="array" aca="1" ref="P28:DK28" ca="1">_xlfn.ANCHORARRAY(P12)+_xlfn.ANCHORARRAY(P16)+_xlfn.ANCHORARRAY(P20)+_xlfn.ANCHORARRAY(P24)</f>
        <v>136.51205311099272</v>
      </c>
      <c r="Q28" s="7">
        <f ca="1"/>
        <v>105.08238523001572</v>
      </c>
      <c r="R28" s="7">
        <f ca="1"/>
        <v>45.805117957121546</v>
      </c>
      <c r="S28" s="7">
        <f ca="1"/>
        <v>58.823766181808708</v>
      </c>
      <c r="T28" s="7">
        <f ca="1"/>
        <v>114.35350155681351</v>
      </c>
      <c r="U28" s="1">
        <f ca="1"/>
        <v>126.6104593495875</v>
      </c>
      <c r="V28" s="1">
        <f ca="1"/>
        <v>52.861860462979017</v>
      </c>
      <c r="W28" s="1">
        <f ca="1"/>
        <v>143.86511762214136</v>
      </c>
      <c r="X28" s="1">
        <f ca="1"/>
        <v>84.321847519910094</v>
      </c>
      <c r="Y28" s="1">
        <f ca="1"/>
        <v>159.4589305559644</v>
      </c>
      <c r="Z28" s="1">
        <f ca="1"/>
        <v>73.314155362996289</v>
      </c>
      <c r="AA28" s="1">
        <f ca="1"/>
        <v>182.06544735505048</v>
      </c>
      <c r="AB28" s="1">
        <f ca="1"/>
        <v>167.95059799418911</v>
      </c>
      <c r="AC28" s="1">
        <f ca="1"/>
        <v>154.49550030671108</v>
      </c>
      <c r="AD28" s="1">
        <f ca="1"/>
        <v>91.067130228829228</v>
      </c>
      <c r="AE28" s="1">
        <f ca="1"/>
        <v>187.85355933661393</v>
      </c>
      <c r="AF28" s="1">
        <f ca="1"/>
        <v>88.352063420489444</v>
      </c>
      <c r="AG28" s="1">
        <f ca="1"/>
        <v>95.771845349841072</v>
      </c>
      <c r="AH28" s="1">
        <f ca="1"/>
        <v>97.030624149618404</v>
      </c>
      <c r="AI28" s="1">
        <f ca="1"/>
        <v>90.256430737629699</v>
      </c>
      <c r="AJ28" s="1">
        <f ca="1"/>
        <v>162.25229931389003</v>
      </c>
      <c r="AK28" s="1">
        <f ca="1"/>
        <v>192.36823361091649</v>
      </c>
      <c r="AL28" s="1">
        <f ca="1"/>
        <v>119.39133784677597</v>
      </c>
      <c r="AM28" s="1">
        <f ca="1"/>
        <v>117.05241161936048</v>
      </c>
      <c r="AN28" s="1">
        <f ca="1"/>
        <v>138.69601353353062</v>
      </c>
      <c r="AO28" s="1">
        <f ca="1"/>
        <v>180.52315953805967</v>
      </c>
      <c r="AP28" s="1">
        <f ca="1"/>
        <v>155.71796370668031</v>
      </c>
      <c r="AQ28" s="1">
        <f ca="1"/>
        <v>214.7149740268593</v>
      </c>
      <c r="AR28" s="1">
        <f ca="1"/>
        <v>144.09822919463045</v>
      </c>
      <c r="AS28" s="1">
        <f ca="1"/>
        <v>109.61033427442094</v>
      </c>
      <c r="AT28" s="1">
        <f ca="1"/>
        <v>163.10855373632293</v>
      </c>
      <c r="AU28" s="1">
        <f ca="1"/>
        <v>182.04958829760091</v>
      </c>
      <c r="AV28" s="1">
        <f ca="1"/>
        <v>231.52600639638217</v>
      </c>
      <c r="AW28" s="1">
        <f ca="1"/>
        <v>203.68891880237126</v>
      </c>
      <c r="AX28" s="1">
        <f ca="1"/>
        <v>92.587699502376594</v>
      </c>
      <c r="AY28" s="1">
        <f ca="1"/>
        <v>192.37208629277379</v>
      </c>
      <c r="AZ28" s="1">
        <f ca="1"/>
        <v>139.61849360917813</v>
      </c>
      <c r="BA28" s="1">
        <f ca="1"/>
        <v>162.37052446132003</v>
      </c>
      <c r="BB28" s="1">
        <f ca="1"/>
        <v>129.04312536212683</v>
      </c>
      <c r="BC28" s="1">
        <f ca="1"/>
        <v>116.43200076904161</v>
      </c>
      <c r="BD28" s="1">
        <f ca="1"/>
        <v>101.97886809544464</v>
      </c>
      <c r="BE28" s="1">
        <f ca="1"/>
        <v>170.62723447986838</v>
      </c>
      <c r="BF28" s="1">
        <f ca="1"/>
        <v>169.40221845791908</v>
      </c>
      <c r="BG28" s="1">
        <f ca="1"/>
        <v>119.96124318836682</v>
      </c>
      <c r="BH28" s="1">
        <f ca="1"/>
        <v>81.058712720812025</v>
      </c>
      <c r="BI28" s="1">
        <f ca="1"/>
        <v>199.93515168150998</v>
      </c>
      <c r="BJ28" s="1">
        <f ca="1"/>
        <v>188.94868151816056</v>
      </c>
      <c r="BK28" s="1">
        <f ca="1"/>
        <v>136.68605733089632</v>
      </c>
      <c r="BL28" s="1">
        <f ca="1"/>
        <v>272.18074453200643</v>
      </c>
      <c r="BM28" s="1">
        <f ca="1"/>
        <v>202.23830718378724</v>
      </c>
      <c r="BN28" s="1">
        <f ca="1"/>
        <v>111.34367977652592</v>
      </c>
      <c r="BO28" s="1">
        <f ca="1"/>
        <v>136.27014495099047</v>
      </c>
      <c r="BP28" s="1">
        <f ca="1"/>
        <v>135.33699345883491</v>
      </c>
      <c r="BQ28" s="1">
        <f ca="1"/>
        <v>97.051578437552251</v>
      </c>
      <c r="BR28" s="1">
        <f ca="1"/>
        <v>119.61733408806825</v>
      </c>
      <c r="BS28" s="1">
        <f ca="1"/>
        <v>168.14097590286136</v>
      </c>
      <c r="BT28" s="1">
        <f ca="1"/>
        <v>114.27252936098064</v>
      </c>
      <c r="BU28" s="1">
        <f ca="1"/>
        <v>211.59269055190956</v>
      </c>
      <c r="BV28" s="1">
        <f ca="1"/>
        <v>201.83508502924153</v>
      </c>
      <c r="BW28" s="1">
        <f ca="1"/>
        <v>79.568580292727532</v>
      </c>
      <c r="BX28" s="1">
        <f ca="1"/>
        <v>121.13690734848181</v>
      </c>
      <c r="BY28" s="1">
        <f ca="1"/>
        <v>141.05304737556307</v>
      </c>
      <c r="BZ28" s="1">
        <f ca="1"/>
        <v>204.52340764261692</v>
      </c>
      <c r="CA28" s="1">
        <f ca="1"/>
        <v>163.73276722873442</v>
      </c>
      <c r="CB28" s="1">
        <f ca="1"/>
        <v>231.40515345149453</v>
      </c>
      <c r="CC28" s="1">
        <f ca="1"/>
        <v>166.87764002809232</v>
      </c>
      <c r="CD28" s="1">
        <f ca="1"/>
        <v>119.38172988903941</v>
      </c>
      <c r="CE28" s="1">
        <f ca="1"/>
        <v>97.643925233856976</v>
      </c>
      <c r="CF28" s="1">
        <f ca="1"/>
        <v>115.05235134649648</v>
      </c>
      <c r="CG28" s="1">
        <f ca="1"/>
        <v>131.50517756893458</v>
      </c>
      <c r="CH28" s="1">
        <f ca="1"/>
        <v>204.72646818453003</v>
      </c>
      <c r="CI28" s="1">
        <f ca="1"/>
        <v>83.421493553728084</v>
      </c>
      <c r="CJ28" s="1">
        <f ca="1"/>
        <v>198.64423193332073</v>
      </c>
      <c r="CK28" s="1">
        <f ca="1"/>
        <v>126.70593085352571</v>
      </c>
      <c r="CL28" s="1">
        <f ca="1"/>
        <v>193.33063224143001</v>
      </c>
      <c r="CM28" s="1">
        <f ca="1"/>
        <v>157.89872180855966</v>
      </c>
      <c r="CN28" s="1">
        <f ca="1"/>
        <v>142.37492348068824</v>
      </c>
      <c r="CO28" s="1">
        <f ca="1"/>
        <v>102.60048203854259</v>
      </c>
      <c r="CP28" s="1">
        <f ca="1"/>
        <v>199.70611664057668</v>
      </c>
      <c r="CQ28" s="1">
        <f ca="1"/>
        <v>153.30212583359608</v>
      </c>
      <c r="CR28" s="1">
        <f ca="1"/>
        <v>152.70062165676643</v>
      </c>
      <c r="CS28" s="1">
        <f ca="1"/>
        <v>171.29215448311388</v>
      </c>
      <c r="CT28" s="1">
        <f ca="1"/>
        <v>125.24638322842203</v>
      </c>
      <c r="CU28" s="1">
        <f ca="1"/>
        <v>143.79206261781326</v>
      </c>
      <c r="CV28" s="1">
        <f ca="1"/>
        <v>164.9896766994558</v>
      </c>
      <c r="CW28" s="1">
        <f ca="1"/>
        <v>176.93014077824719</v>
      </c>
      <c r="CX28" s="1">
        <f ca="1"/>
        <v>104.63793327198485</v>
      </c>
      <c r="CY28" s="1">
        <f ca="1"/>
        <v>134.26794980740632</v>
      </c>
      <c r="CZ28" s="1">
        <f ca="1"/>
        <v>50.942202785688877</v>
      </c>
      <c r="DA28" s="1">
        <f ca="1"/>
        <v>118.96414603063994</v>
      </c>
      <c r="DB28" s="1">
        <f ca="1"/>
        <v>227.87970105261516</v>
      </c>
      <c r="DC28" s="1">
        <f ca="1"/>
        <v>129.12777393896715</v>
      </c>
      <c r="DD28" s="1">
        <f ca="1"/>
        <v>188.81731279397397</v>
      </c>
      <c r="DE28" s="1">
        <f ca="1"/>
        <v>138.32112584911559</v>
      </c>
      <c r="DF28" s="1">
        <f ca="1"/>
        <v>136.19957769092275</v>
      </c>
      <c r="DG28" s="1">
        <f ca="1"/>
        <v>90.240600182428295</v>
      </c>
      <c r="DH28" s="1">
        <f ca="1"/>
        <v>108.8736677377243</v>
      </c>
      <c r="DI28" s="1">
        <f ca="1"/>
        <v>200.32151022997152</v>
      </c>
      <c r="DJ28" s="1">
        <f ca="1"/>
        <v>136.5199322407282</v>
      </c>
      <c r="DK28" s="1">
        <f ca="1"/>
        <v>61.158352523387336</v>
      </c>
    </row>
    <row r="29" spans="1:115" x14ac:dyDescent="0.15">
      <c r="B29" s="1" t="s">
        <v>20</v>
      </c>
      <c r="C29" s="1" t="s">
        <v>14</v>
      </c>
      <c r="D29" s="2" t="s">
        <v>18</v>
      </c>
      <c r="E29" s="21">
        <v>14</v>
      </c>
      <c r="F29" s="21">
        <v>7</v>
      </c>
      <c r="G29" s="27" t="s">
        <v>61</v>
      </c>
      <c r="H29" s="33"/>
      <c r="I29" s="33"/>
      <c r="J29" s="22">
        <f t="shared" ca="1" si="0"/>
        <v>13.560428743537965</v>
      </c>
      <c r="K29" s="22">
        <f t="shared" ca="1" si="1"/>
        <v>6.709076500190144</v>
      </c>
      <c r="L29" s="29">
        <f ca="1">PERCENTILE(_xlfn.ANCHORARRAY(P29),1/2*(1-sims!$N$1))</f>
        <v>4.4578261804613479</v>
      </c>
      <c r="M29" s="29">
        <f ca="1">PERCENTILE(_xlfn.ANCHORARRAY(P29),1/2*(1+sims!$N$1))</f>
        <v>23.971701779286455</v>
      </c>
      <c r="N29" s="15">
        <f t="shared" ca="1" si="2"/>
        <v>0.71951543597484613</v>
      </c>
      <c r="P29" s="10" cm="1">
        <f t="array" aca="1" ref="P29:DK29" ca="1">_xlfn.NORM.INV(_xlfn.RANDARRAY(1,$Q$2),E29,F29)</f>
        <v>9.1139517843484263</v>
      </c>
      <c r="Q29" s="7">
        <f ca="1"/>
        <v>9.5836817739003699</v>
      </c>
      <c r="R29" s="7">
        <f ca="1"/>
        <v>7.7526538807760472</v>
      </c>
      <c r="S29" s="7">
        <f ca="1"/>
        <v>11.575477483974325</v>
      </c>
      <c r="T29" s="7">
        <f ca="1"/>
        <v>4.9331358221817005</v>
      </c>
      <c r="U29" s="1">
        <f ca="1"/>
        <v>6.558921330090576</v>
      </c>
      <c r="V29" s="1">
        <f ca="1"/>
        <v>21.991141804825162</v>
      </c>
      <c r="W29" s="1">
        <f ca="1"/>
        <v>16.673090235791303</v>
      </c>
      <c r="X29" s="1">
        <f ca="1"/>
        <v>18.334002080967124</v>
      </c>
      <c r="Y29" s="1">
        <f ca="1"/>
        <v>16.608224177698119</v>
      </c>
      <c r="Z29" s="1">
        <f ca="1"/>
        <v>18.397653447115992</v>
      </c>
      <c r="AA29" s="1">
        <f ca="1"/>
        <v>13.981730468939952</v>
      </c>
      <c r="AB29" s="1">
        <f ca="1"/>
        <v>3.5023342151575179</v>
      </c>
      <c r="AC29" s="1">
        <f ca="1"/>
        <v>15.461336076540736</v>
      </c>
      <c r="AD29" s="1">
        <f ca="1"/>
        <v>11.249192417591791</v>
      </c>
      <c r="AE29" s="1">
        <f ca="1"/>
        <v>10.166373687690539</v>
      </c>
      <c r="AF29" s="1">
        <f ca="1"/>
        <v>14.421760094808604</v>
      </c>
      <c r="AG29" s="1">
        <f ca="1"/>
        <v>15.623376522980438</v>
      </c>
      <c r="AH29" s="1">
        <f ca="1"/>
        <v>18.776325306803372</v>
      </c>
      <c r="AI29" s="1">
        <f ca="1"/>
        <v>8.7523314181201979</v>
      </c>
      <c r="AJ29" s="1">
        <f ca="1"/>
        <v>-0.2080132942585422</v>
      </c>
      <c r="AK29" s="1">
        <f ca="1"/>
        <v>5.4916141443342639</v>
      </c>
      <c r="AL29" s="1">
        <f ca="1"/>
        <v>22.85488858973493</v>
      </c>
      <c r="AM29" s="1">
        <f ca="1"/>
        <v>14.445329684362594</v>
      </c>
      <c r="AN29" s="1">
        <f ca="1"/>
        <v>10.99082768091942</v>
      </c>
      <c r="AO29" s="1">
        <f ca="1"/>
        <v>15.85796740783046</v>
      </c>
      <c r="AP29" s="1">
        <f ca="1"/>
        <v>19.676648809364025</v>
      </c>
      <c r="AQ29" s="1">
        <f ca="1"/>
        <v>8.2305618011850896</v>
      </c>
      <c r="AR29" s="1">
        <f ca="1"/>
        <v>14.198109122423149</v>
      </c>
      <c r="AS29" s="1">
        <f ca="1"/>
        <v>10.574508285160965</v>
      </c>
      <c r="AT29" s="1">
        <f ca="1"/>
        <v>18.816581847133762</v>
      </c>
      <c r="AU29" s="1">
        <f ca="1"/>
        <v>1.7189357510664447</v>
      </c>
      <c r="AV29" s="1">
        <f ca="1"/>
        <v>23.548014338838378</v>
      </c>
      <c r="AW29" s="1">
        <f ca="1"/>
        <v>18.24435224307717</v>
      </c>
      <c r="AX29" s="1">
        <f ca="1"/>
        <v>9.8658895514981602</v>
      </c>
      <c r="AY29" s="1">
        <f ca="1"/>
        <v>22.350494803049667</v>
      </c>
      <c r="AZ29" s="1">
        <f ca="1"/>
        <v>11.247337452224674</v>
      </c>
      <c r="BA29" s="1">
        <f ca="1"/>
        <v>19.601056509666641</v>
      </c>
      <c r="BB29" s="1">
        <f ca="1"/>
        <v>20.298602271336225</v>
      </c>
      <c r="BC29" s="1">
        <f ca="1"/>
        <v>18.621339772102132</v>
      </c>
      <c r="BD29" s="1">
        <f ca="1"/>
        <v>4.5081152312668138</v>
      </c>
      <c r="BE29" s="1">
        <f ca="1"/>
        <v>9.2181854341778191</v>
      </c>
      <c r="BF29" s="1">
        <f ca="1"/>
        <v>16.064712188475031</v>
      </c>
      <c r="BG29" s="1">
        <f ca="1"/>
        <v>5.5321923797544468</v>
      </c>
      <c r="BH29" s="1">
        <f ca="1"/>
        <v>19.287760147876206</v>
      </c>
      <c r="BI29" s="1">
        <f ca="1"/>
        <v>15.098247474276036</v>
      </c>
      <c r="BJ29" s="1">
        <f ca="1"/>
        <v>24.152880050135749</v>
      </c>
      <c r="BK29" s="1">
        <f ca="1"/>
        <v>13.922212125346194</v>
      </c>
      <c r="BL29" s="1">
        <f ca="1"/>
        <v>15.436602814858619</v>
      </c>
      <c r="BM29" s="1">
        <f ca="1"/>
        <v>5.5384282988117697</v>
      </c>
      <c r="BN29" s="1">
        <f ca="1"/>
        <v>12.541849840680392</v>
      </c>
      <c r="BO29" s="1">
        <f ca="1"/>
        <v>6.2152726658397377</v>
      </c>
      <c r="BP29" s="1">
        <f ca="1"/>
        <v>12.167345761772353</v>
      </c>
      <c r="BQ29" s="1">
        <f ca="1"/>
        <v>17.635412529922331</v>
      </c>
      <c r="BR29" s="1">
        <f ca="1"/>
        <v>20.584699667927786</v>
      </c>
      <c r="BS29" s="1">
        <f ca="1"/>
        <v>18.811263000803056</v>
      </c>
      <c r="BT29" s="1">
        <f ca="1"/>
        <v>16.963134656291189</v>
      </c>
      <c r="BU29" s="1">
        <f ca="1"/>
        <v>24.075766471468199</v>
      </c>
      <c r="BV29" s="1">
        <f ca="1"/>
        <v>9.4589986237896788</v>
      </c>
      <c r="BW29" s="1">
        <f ca="1"/>
        <v>18.700993647809497</v>
      </c>
      <c r="BX29" s="1">
        <f ca="1"/>
        <v>12.249247565601408</v>
      </c>
      <c r="BY29" s="1">
        <f ca="1"/>
        <v>7.4865453062858656</v>
      </c>
      <c r="BZ29" s="1">
        <f ca="1"/>
        <v>20.186258208289921</v>
      </c>
      <c r="CA29" s="1">
        <f ca="1"/>
        <v>6.4103434014549006</v>
      </c>
      <c r="CB29" s="1">
        <f ca="1"/>
        <v>26.524651721969043</v>
      </c>
      <c r="CC29" s="1">
        <f ca="1"/>
        <v>18.411462809722071</v>
      </c>
      <c r="CD29" s="1">
        <f ca="1"/>
        <v>15.262096958618919</v>
      </c>
      <c r="CE29" s="1">
        <f ca="1"/>
        <v>13.99883765610763</v>
      </c>
      <c r="CF29" s="1">
        <f ca="1"/>
        <v>10.185443609902922</v>
      </c>
      <c r="CG29" s="1">
        <f ca="1"/>
        <v>22.745298071342965</v>
      </c>
      <c r="CH29" s="1">
        <f ca="1"/>
        <v>10.222177216019801</v>
      </c>
      <c r="CI29" s="1">
        <f ca="1"/>
        <v>23.506002700401947</v>
      </c>
      <c r="CJ29" s="1">
        <f ca="1"/>
        <v>9.89515857698205</v>
      </c>
      <c r="CK29" s="1">
        <f ca="1"/>
        <v>4.644965145546859</v>
      </c>
      <c r="CL29" s="1">
        <f ca="1"/>
        <v>14.374038966986227</v>
      </c>
      <c r="CM29" s="1">
        <f ca="1"/>
        <v>23.966224690224259</v>
      </c>
      <c r="CN29" s="1">
        <f ca="1"/>
        <v>7.740713641158786</v>
      </c>
      <c r="CO29" s="1">
        <f ca="1"/>
        <v>12.748788168122521</v>
      </c>
      <c r="CP29" s="1">
        <f ca="1"/>
        <v>8.2253847373474542</v>
      </c>
      <c r="CQ29" s="1">
        <f ca="1"/>
        <v>10.134572393074111</v>
      </c>
      <c r="CR29" s="1">
        <f ca="1"/>
        <v>16.180213345378846</v>
      </c>
      <c r="CS29" s="1">
        <f ca="1"/>
        <v>29.951268433813503</v>
      </c>
      <c r="CT29" s="1">
        <f ca="1"/>
        <v>12.616685676891699</v>
      </c>
      <c r="CU29" s="1">
        <f ca="1"/>
        <v>10.088148732529643</v>
      </c>
      <c r="CV29" s="1">
        <f ca="1"/>
        <v>7.2072785118157796</v>
      </c>
      <c r="CW29" s="1">
        <f ca="1"/>
        <v>19.377404894659119</v>
      </c>
      <c r="CX29" s="1">
        <f ca="1"/>
        <v>22.249354778882989</v>
      </c>
      <c r="CY29" s="1">
        <f ca="1"/>
        <v>9.5292139781798877</v>
      </c>
      <c r="CZ29" s="1">
        <f ca="1"/>
        <v>17.080475222775753</v>
      </c>
      <c r="DA29" s="1">
        <f ca="1"/>
        <v>20.529718406102514</v>
      </c>
      <c r="DB29" s="1">
        <f ca="1"/>
        <v>10.578130987398044</v>
      </c>
      <c r="DC29" s="1">
        <f ca="1"/>
        <v>11.218513106806251</v>
      </c>
      <c r="DD29" s="1">
        <f ca="1"/>
        <v>3.4492679467783116</v>
      </c>
      <c r="DE29" s="1">
        <f ca="1"/>
        <v>28.223042853258434</v>
      </c>
      <c r="DF29" s="1">
        <f ca="1"/>
        <v>15.073827395042198</v>
      </c>
      <c r="DG29" s="1">
        <f ca="1"/>
        <v>-8.687026214584904</v>
      </c>
      <c r="DH29" s="1">
        <f ca="1"/>
        <v>6.1695587604290036</v>
      </c>
      <c r="DI29" s="1">
        <f ca="1"/>
        <v>10.5439861191135</v>
      </c>
      <c r="DJ29" s="1">
        <f ca="1"/>
        <v>5.1624720387890051</v>
      </c>
      <c r="DK29" s="1">
        <f ca="1"/>
        <v>4.7873140219426862</v>
      </c>
    </row>
    <row r="30" spans="1:115" x14ac:dyDescent="0.15">
      <c r="B30" s="1" t="s">
        <v>20</v>
      </c>
      <c r="C30" s="1" t="s">
        <v>15</v>
      </c>
      <c r="D30" s="2" t="s">
        <v>18</v>
      </c>
      <c r="E30" s="21">
        <v>15</v>
      </c>
      <c r="F30" s="21">
        <v>7</v>
      </c>
      <c r="G30" s="27" t="s">
        <v>61</v>
      </c>
      <c r="H30" s="33"/>
      <c r="I30" s="33"/>
      <c r="J30" s="22">
        <f t="shared" ca="1" si="0"/>
        <v>15.20998217871796</v>
      </c>
      <c r="K30" s="22">
        <f t="shared" ca="1" si="1"/>
        <v>7.251657870487743</v>
      </c>
      <c r="L30" s="29">
        <f ca="1">PERCENTILE(_xlfn.ANCHORARRAY(P30),1/2*(1-sims!$N$1))</f>
        <v>4.4561590599425189</v>
      </c>
      <c r="M30" s="29">
        <f ca="1">PERCENTILE(_xlfn.ANCHORARRAY(P30),1/2*(1+sims!$N$1))</f>
        <v>25.740166034639433</v>
      </c>
      <c r="N30" s="15">
        <f t="shared" ca="1" si="2"/>
        <v>0.69967231797542218</v>
      </c>
      <c r="P30" s="10" cm="1">
        <f t="array" aca="1" ref="P30:DK30" ca="1">_xlfn.NORM.INV(_xlfn.RANDARRAY(1,$Q$2),E30,F30)</f>
        <v>15.811774527407733</v>
      </c>
      <c r="Q30" s="7">
        <f ca="1"/>
        <v>16.311503371704575</v>
      </c>
      <c r="R30" s="7">
        <f ca="1"/>
        <v>23.198853479289454</v>
      </c>
      <c r="S30" s="7">
        <f ca="1"/>
        <v>19.414985291660294</v>
      </c>
      <c r="T30" s="7">
        <f ca="1"/>
        <v>9.692078577887635</v>
      </c>
      <c r="U30" s="1">
        <f ca="1"/>
        <v>12.614421065701121</v>
      </c>
      <c r="V30" s="1">
        <f ca="1"/>
        <v>14.642848584414571</v>
      </c>
      <c r="W30" s="1">
        <f ca="1"/>
        <v>7.2796900294848577</v>
      </c>
      <c r="X30" s="1">
        <f ca="1"/>
        <v>25.161944740363964</v>
      </c>
      <c r="Y30" s="1">
        <f ca="1"/>
        <v>9.4176564199850592</v>
      </c>
      <c r="Z30" s="1">
        <f ca="1"/>
        <v>11.865993076058686</v>
      </c>
      <c r="AA30" s="1">
        <f ca="1"/>
        <v>24.43321794709928</v>
      </c>
      <c r="AB30" s="1">
        <f ca="1"/>
        <v>14.612954080702853</v>
      </c>
      <c r="AC30" s="1">
        <f ca="1"/>
        <v>18.514863502094791</v>
      </c>
      <c r="AD30" s="1">
        <f ca="1"/>
        <v>31.794749581229006</v>
      </c>
      <c r="AE30" s="1">
        <f ca="1"/>
        <v>19.867115109877389</v>
      </c>
      <c r="AF30" s="1">
        <f ca="1"/>
        <v>23.360206587951595</v>
      </c>
      <c r="AG30" s="1">
        <f ca="1"/>
        <v>20.691159871164196</v>
      </c>
      <c r="AH30" s="1">
        <f ca="1"/>
        <v>17.402677002090392</v>
      </c>
      <c r="AI30" s="1">
        <f ca="1"/>
        <v>23.98565562107617</v>
      </c>
      <c r="AJ30" s="1">
        <f ca="1"/>
        <v>24.56720335015909</v>
      </c>
      <c r="AK30" s="1">
        <f ca="1"/>
        <v>15.586249088854736</v>
      </c>
      <c r="AL30" s="1">
        <f ca="1"/>
        <v>5.6988961407965029</v>
      </c>
      <c r="AM30" s="1">
        <f ca="1"/>
        <v>17.320597139754231</v>
      </c>
      <c r="AN30" s="1">
        <f ca="1"/>
        <v>1.1656711560444855</v>
      </c>
      <c r="AO30" s="1">
        <f ca="1"/>
        <v>6.121960351074847</v>
      </c>
      <c r="AP30" s="1">
        <f ca="1"/>
        <v>16.949800971694877</v>
      </c>
      <c r="AQ30" s="1">
        <f ca="1"/>
        <v>12.768609270147666</v>
      </c>
      <c r="AR30" s="1">
        <f ca="1"/>
        <v>1.2776306042279337</v>
      </c>
      <c r="AS30" s="1">
        <f ca="1"/>
        <v>21.903855593641527</v>
      </c>
      <c r="AT30" s="1">
        <f ca="1"/>
        <v>19.991730622758357</v>
      </c>
      <c r="AU30" s="1">
        <f ca="1"/>
        <v>8.19160355299746</v>
      </c>
      <c r="AV30" s="1">
        <f ca="1"/>
        <v>10.406696965445017</v>
      </c>
      <c r="AW30" s="1">
        <f ca="1"/>
        <v>20.099268573582879</v>
      </c>
      <c r="AX30" s="1">
        <f ca="1"/>
        <v>18.2684684597718</v>
      </c>
      <c r="AY30" s="1">
        <f ca="1"/>
        <v>6.8924402356246635</v>
      </c>
      <c r="AZ30" s="1">
        <f ca="1"/>
        <v>12.434344051183587</v>
      </c>
      <c r="BA30" s="1">
        <f ca="1"/>
        <v>6.4742230446596807</v>
      </c>
      <c r="BB30" s="1">
        <f ca="1"/>
        <v>11.054137892696296</v>
      </c>
      <c r="BC30" s="1">
        <f ca="1"/>
        <v>5.5666728311363478</v>
      </c>
      <c r="BD30" s="1">
        <f ca="1"/>
        <v>7.635173858397784</v>
      </c>
      <c r="BE30" s="1">
        <f ca="1"/>
        <v>17.392080895286153</v>
      </c>
      <c r="BF30" s="1">
        <f ca="1"/>
        <v>20.373982129045125</v>
      </c>
      <c r="BG30" s="1">
        <f ca="1"/>
        <v>13.279115117887148</v>
      </c>
      <c r="BH30" s="1">
        <f ca="1"/>
        <v>14.563765203664914</v>
      </c>
      <c r="BI30" s="1">
        <f ca="1"/>
        <v>26.396539142535524</v>
      </c>
      <c r="BJ30" s="1">
        <f ca="1"/>
        <v>5.2384773272509317</v>
      </c>
      <c r="BK30" s="1">
        <f ca="1"/>
        <v>25.705620081592272</v>
      </c>
      <c r="BL30" s="1">
        <f ca="1"/>
        <v>3.5123066209176326</v>
      </c>
      <c r="BM30" s="1">
        <f ca="1"/>
        <v>12.260344242775812</v>
      </c>
      <c r="BN30" s="1">
        <f ca="1"/>
        <v>7.3874759187163779</v>
      </c>
      <c r="BO30" s="1">
        <f ca="1"/>
        <v>20.655826303629681</v>
      </c>
      <c r="BP30" s="1">
        <f ca="1"/>
        <v>9.9180084748177784</v>
      </c>
      <c r="BQ30" s="1">
        <f ca="1"/>
        <v>3.5966408633696947</v>
      </c>
      <c r="BR30" s="1">
        <f ca="1"/>
        <v>17.403758798612639</v>
      </c>
      <c r="BS30" s="1">
        <f ca="1"/>
        <v>10.479058762353743</v>
      </c>
      <c r="BT30" s="1">
        <f ca="1"/>
        <v>13.281892124421278</v>
      </c>
      <c r="BU30" s="1">
        <f ca="1"/>
        <v>22.806109879094343</v>
      </c>
      <c r="BV30" s="1">
        <f ca="1"/>
        <v>27.157641725831276</v>
      </c>
      <c r="BW30" s="1">
        <f ca="1"/>
        <v>25.221950306759943</v>
      </c>
      <c r="BX30" s="1">
        <f ca="1"/>
        <v>12.584708563541454</v>
      </c>
      <c r="BY30" s="1">
        <f ca="1"/>
        <v>19.542115935006208</v>
      </c>
      <c r="BZ30" s="1">
        <f ca="1"/>
        <v>19.291548456046506</v>
      </c>
      <c r="CA30" s="1">
        <f ca="1"/>
        <v>9.670877775580168</v>
      </c>
      <c r="CB30" s="1">
        <f ca="1"/>
        <v>19.186317792786436</v>
      </c>
      <c r="CC30" s="1">
        <f ca="1"/>
        <v>9.5798447081127573</v>
      </c>
      <c r="CD30" s="1">
        <f ca="1"/>
        <v>23.795711072862872</v>
      </c>
      <c r="CE30" s="1">
        <f ca="1"/>
        <v>10.792298860849176</v>
      </c>
      <c r="CF30" s="1">
        <f ca="1"/>
        <v>25.461307370249656</v>
      </c>
      <c r="CG30" s="1">
        <f ca="1"/>
        <v>10.755853496850786</v>
      </c>
      <c r="CH30" s="1">
        <f ca="1"/>
        <v>20.481171716129754</v>
      </c>
      <c r="CI30" s="1">
        <f ca="1"/>
        <v>26.978242145797896</v>
      </c>
      <c r="CJ30" s="1">
        <f ca="1"/>
        <v>5.3649261146236711</v>
      </c>
      <c r="CK30" s="1">
        <f ca="1"/>
        <v>24.86291275700658</v>
      </c>
      <c r="CL30" s="1">
        <f ca="1"/>
        <v>5.0219418270502043</v>
      </c>
      <c r="CM30" s="1">
        <f ca="1"/>
        <v>19.994172175251954</v>
      </c>
      <c r="CN30" s="1">
        <f ca="1"/>
        <v>27.546297116216465</v>
      </c>
      <c r="CO30" s="1">
        <f ca="1"/>
        <v>25.638738781375139</v>
      </c>
      <c r="CP30" s="1">
        <f ca="1"/>
        <v>13.296716926486297</v>
      </c>
      <c r="CQ30" s="1">
        <f ca="1"/>
        <v>19.940262454825671</v>
      </c>
      <c r="CR30" s="1">
        <f ca="1"/>
        <v>-2.9859668677898981</v>
      </c>
      <c r="CS30" s="1">
        <f ca="1"/>
        <v>22.405727215231423</v>
      </c>
      <c r="CT30" s="1">
        <f ca="1"/>
        <v>19.1850629170915</v>
      </c>
      <c r="CU30" s="1">
        <f ca="1"/>
        <v>19.968926311967863</v>
      </c>
      <c r="CV30" s="1">
        <f ca="1"/>
        <v>12.538533672096754</v>
      </c>
      <c r="CW30" s="1">
        <f ca="1"/>
        <v>6.9790077803006287</v>
      </c>
      <c r="CX30" s="1">
        <f ca="1"/>
        <v>25.577193799132733</v>
      </c>
      <c r="CY30" s="1">
        <f ca="1"/>
        <v>9.0750510643129285</v>
      </c>
      <c r="CZ30" s="1">
        <f ca="1"/>
        <v>19.926901726827733</v>
      </c>
      <c r="DA30" s="1">
        <f ca="1"/>
        <v>6.7625182040363114</v>
      </c>
      <c r="DB30" s="1">
        <f ca="1"/>
        <v>17.119078533495273</v>
      </c>
      <c r="DC30" s="1">
        <f ca="1"/>
        <v>13.213865363764373</v>
      </c>
      <c r="DD30" s="1">
        <f ca="1"/>
        <v>16.954456635339483</v>
      </c>
      <c r="DE30" s="1">
        <f ca="1"/>
        <v>14.821839679733969</v>
      </c>
      <c r="DF30" s="1">
        <f ca="1"/>
        <v>4.5013968597621421</v>
      </c>
      <c r="DG30" s="1">
        <f ca="1"/>
        <v>8.9529871890950794</v>
      </c>
      <c r="DH30" s="1">
        <f ca="1"/>
        <v>16.709452554548271</v>
      </c>
      <c r="DI30" s="1">
        <f ca="1"/>
        <v>7.0165874859400983</v>
      </c>
      <c r="DJ30" s="1">
        <f ca="1"/>
        <v>14.824488903026227</v>
      </c>
      <c r="DK30" s="1">
        <f ca="1"/>
        <v>10.584966656778359</v>
      </c>
    </row>
    <row r="31" spans="1:115" x14ac:dyDescent="0.15">
      <c r="B31" s="1" t="s">
        <v>20</v>
      </c>
      <c r="C31" s="1" t="s">
        <v>16</v>
      </c>
      <c r="D31" s="2" t="s">
        <v>18</v>
      </c>
      <c r="E31" s="21">
        <v>14</v>
      </c>
      <c r="F31" s="21">
        <v>6</v>
      </c>
      <c r="G31" s="27" t="s">
        <v>61</v>
      </c>
      <c r="H31" s="33"/>
      <c r="I31" s="33"/>
      <c r="J31" s="22">
        <f t="shared" ca="1" si="0"/>
        <v>14.100403106671314</v>
      </c>
      <c r="K31" s="22">
        <f t="shared" ca="1" si="1"/>
        <v>6.2058909277277161</v>
      </c>
      <c r="L31" s="29">
        <f ca="1">PERCENTILE(_xlfn.ANCHORARRAY(P31),1/2*(1-sims!$N$1))</f>
        <v>3.7325050546904417</v>
      </c>
      <c r="M31" s="29">
        <f ca="1">PERCENTILE(_xlfn.ANCHORARRAY(P31),1/2*(1+sims!$N$1))</f>
        <v>25.229871551766223</v>
      </c>
      <c r="N31" s="15">
        <f t="shared" ca="1" si="2"/>
        <v>0.76229616750831564</v>
      </c>
      <c r="P31" s="10" cm="1">
        <f t="array" aca="1" ref="P31:DK31" ca="1">_xlfn.NORM.INV(_xlfn.RANDARRAY(1,$Q$2),E31,F31)</f>
        <v>25.779829347578815</v>
      </c>
      <c r="Q31" s="7">
        <f ca="1"/>
        <v>8.8596792413722056</v>
      </c>
      <c r="R31" s="7">
        <f ca="1"/>
        <v>21.398068290305559</v>
      </c>
      <c r="S31" s="7">
        <f ca="1"/>
        <v>10.782584583533259</v>
      </c>
      <c r="T31" s="7">
        <f ca="1"/>
        <v>25.200926404618194</v>
      </c>
      <c r="U31" s="1">
        <f ca="1"/>
        <v>18.958846355098959</v>
      </c>
      <c r="V31" s="1">
        <f ca="1"/>
        <v>16.459902230209821</v>
      </c>
      <c r="W31" s="1">
        <f ca="1"/>
        <v>24.192171451634671</v>
      </c>
      <c r="X31" s="1">
        <f ca="1"/>
        <v>8.6243493592732907</v>
      </c>
      <c r="Y31" s="1">
        <f ca="1"/>
        <v>10.699085835643302</v>
      </c>
      <c r="Z31" s="1">
        <f ca="1"/>
        <v>8.9879396059683181</v>
      </c>
      <c r="AA31" s="1">
        <f ca="1"/>
        <v>17.871979534365607</v>
      </c>
      <c r="AB31" s="1">
        <f ca="1"/>
        <v>14.365520845869128</v>
      </c>
      <c r="AC31" s="1">
        <f ca="1"/>
        <v>14.869011492802006</v>
      </c>
      <c r="AD31" s="1">
        <f ca="1"/>
        <v>11.076602272543678</v>
      </c>
      <c r="AE31" s="1">
        <f ca="1"/>
        <v>18.982475146246824</v>
      </c>
      <c r="AF31" s="1">
        <f ca="1"/>
        <v>9.0953325638589551</v>
      </c>
      <c r="AG31" s="1">
        <f ca="1"/>
        <v>26.168419832291224</v>
      </c>
      <c r="AH31" s="1">
        <f ca="1"/>
        <v>5.7123702498138105</v>
      </c>
      <c r="AI31" s="1">
        <f ca="1"/>
        <v>11.582166217421337</v>
      </c>
      <c r="AJ31" s="1">
        <f ca="1"/>
        <v>7.261419075641026</v>
      </c>
      <c r="AK31" s="1">
        <f ca="1"/>
        <v>10.908176247467839</v>
      </c>
      <c r="AL31" s="1">
        <f ca="1"/>
        <v>11.522678361525621</v>
      </c>
      <c r="AM31" s="1">
        <f ca="1"/>
        <v>13.184834392595935</v>
      </c>
      <c r="AN31" s="1">
        <f ca="1"/>
        <v>3.7385946634983878</v>
      </c>
      <c r="AO31" s="1">
        <f ca="1"/>
        <v>8.7682991893952433</v>
      </c>
      <c r="AP31" s="1">
        <f ca="1"/>
        <v>23.424681459152914</v>
      </c>
      <c r="AQ31" s="1">
        <f ca="1"/>
        <v>27.978995383024778</v>
      </c>
      <c r="AR31" s="1">
        <f ca="1"/>
        <v>15.050498557691835</v>
      </c>
      <c r="AS31" s="1">
        <f ca="1"/>
        <v>9.909777414091625</v>
      </c>
      <c r="AT31" s="1">
        <f ca="1"/>
        <v>5.466465131971411</v>
      </c>
      <c r="AU31" s="1">
        <f ca="1"/>
        <v>8.1855042404648728</v>
      </c>
      <c r="AV31" s="1">
        <f ca="1"/>
        <v>18.927357506483453</v>
      </c>
      <c r="AW31" s="1">
        <f ca="1"/>
        <v>18.72023205790493</v>
      </c>
      <c r="AX31" s="1">
        <f ca="1"/>
        <v>3.61680248733947</v>
      </c>
      <c r="AY31" s="1">
        <f ca="1"/>
        <v>22.596487074851453</v>
      </c>
      <c r="AZ31" s="1">
        <f ca="1"/>
        <v>8.9359536698567688</v>
      </c>
      <c r="BA31" s="1">
        <f ca="1"/>
        <v>15.428234024643833</v>
      </c>
      <c r="BB31" s="1">
        <f ca="1"/>
        <v>13.190442045814986</v>
      </c>
      <c r="BC31" s="1">
        <f ca="1"/>
        <v>11.956059342326848</v>
      </c>
      <c r="BD31" s="1">
        <f ca="1"/>
        <v>15.314529538029882</v>
      </c>
      <c r="BE31" s="1">
        <f ca="1"/>
        <v>8.3399108132289186</v>
      </c>
      <c r="BF31" s="1">
        <f ca="1"/>
        <v>18.233387847218538</v>
      </c>
      <c r="BG31" s="1">
        <f ca="1"/>
        <v>17.295169584167112</v>
      </c>
      <c r="BH31" s="1">
        <f ca="1"/>
        <v>25.075973457110415</v>
      </c>
      <c r="BI31" s="1">
        <f ca="1"/>
        <v>10.084265872043483</v>
      </c>
      <c r="BJ31" s="1">
        <f ca="1"/>
        <v>18.463692079038779</v>
      </c>
      <c r="BK31" s="1">
        <f ca="1"/>
        <v>11.422267799474639</v>
      </c>
      <c r="BL31" s="1">
        <f ca="1"/>
        <v>8.5316763529792627</v>
      </c>
      <c r="BM31" s="1">
        <f ca="1"/>
        <v>25.882390591635172</v>
      </c>
      <c r="BN31" s="1">
        <f ca="1"/>
        <v>16.308907289406129</v>
      </c>
      <c r="BO31" s="1">
        <f ca="1"/>
        <v>24.139124274798615</v>
      </c>
      <c r="BP31" s="1">
        <f ca="1"/>
        <v>4.7145567186406705</v>
      </c>
      <c r="BQ31" s="1">
        <f ca="1"/>
        <v>18.998827434377048</v>
      </c>
      <c r="BR31" s="1">
        <f ca="1"/>
        <v>12.97621451575807</v>
      </c>
      <c r="BS31" s="1">
        <f ca="1"/>
        <v>18.127883852708429</v>
      </c>
      <c r="BT31" s="1">
        <f ca="1"/>
        <v>9.4644694450955633</v>
      </c>
      <c r="BU31" s="1">
        <f ca="1"/>
        <v>10.978138520507326</v>
      </c>
      <c r="BV31" s="1">
        <f ca="1"/>
        <v>11.240194323792551</v>
      </c>
      <c r="BW31" s="1">
        <f ca="1"/>
        <v>16.391126970589546</v>
      </c>
      <c r="BX31" s="1">
        <f ca="1"/>
        <v>12.6816130973966</v>
      </c>
      <c r="BY31" s="1">
        <f ca="1"/>
        <v>17.779676530250057</v>
      </c>
      <c r="BZ31" s="1">
        <f ca="1"/>
        <v>18.732256064031809</v>
      </c>
      <c r="CA31" s="1">
        <f ca="1"/>
        <v>8.3871149909697387</v>
      </c>
      <c r="CB31" s="1">
        <f ca="1"/>
        <v>8.1075808530949516</v>
      </c>
      <c r="CC31" s="1">
        <f ca="1"/>
        <v>13.634146082351963</v>
      </c>
      <c r="CD31" s="1">
        <f ca="1"/>
        <v>19.910508071511131</v>
      </c>
      <c r="CE31" s="1">
        <f ca="1"/>
        <v>20.892971881973516</v>
      </c>
      <c r="CF31" s="1">
        <f ca="1"/>
        <v>19.182591296774554</v>
      </c>
      <c r="CG31" s="1">
        <f ca="1"/>
        <v>13.909224009422926</v>
      </c>
      <c r="CH31" s="1">
        <f ca="1"/>
        <v>16.797906715777291</v>
      </c>
      <c r="CI31" s="1">
        <f ca="1"/>
        <v>11.721033564933176</v>
      </c>
      <c r="CJ31" s="1">
        <f ca="1"/>
        <v>10.603923818348218</v>
      </c>
      <c r="CK31" s="1">
        <f ca="1"/>
        <v>7.26558591010253</v>
      </c>
      <c r="CL31" s="1">
        <f ca="1"/>
        <v>24.843906791707056</v>
      </c>
      <c r="CM31" s="1">
        <f ca="1"/>
        <v>17.367296301552152</v>
      </c>
      <c r="CN31" s="1">
        <f ca="1"/>
        <v>12.411491319097095</v>
      </c>
      <c r="CO31" s="1">
        <f ca="1"/>
        <v>3.0957392036154108</v>
      </c>
      <c r="CP31" s="1">
        <f ca="1"/>
        <v>10.475961642476936</v>
      </c>
      <c r="CQ31" s="1">
        <f ca="1"/>
        <v>14.671027923093273</v>
      </c>
      <c r="CR31" s="1">
        <f ca="1"/>
        <v>11.555546331930474</v>
      </c>
      <c r="CS31" s="1">
        <f ca="1"/>
        <v>14.863797143759903</v>
      </c>
      <c r="CT31" s="1">
        <f ca="1"/>
        <v>8.3521618692163955</v>
      </c>
      <c r="CU31" s="1">
        <f ca="1"/>
        <v>11.014461667302806</v>
      </c>
      <c r="CV31" s="1">
        <f ca="1"/>
        <v>13.375504528980434</v>
      </c>
      <c r="CW31" s="1">
        <f ca="1"/>
        <v>23.315265481853274</v>
      </c>
      <c r="CX31" s="1">
        <f ca="1"/>
        <v>13.457289343929212</v>
      </c>
      <c r="CY31" s="1">
        <f ca="1"/>
        <v>4.6903287328883678</v>
      </c>
      <c r="CZ31" s="1">
        <f ca="1"/>
        <v>20.513154463040149</v>
      </c>
      <c r="DA31" s="1">
        <f ca="1"/>
        <v>8.9277168349157634</v>
      </c>
      <c r="DB31" s="1">
        <f ca="1"/>
        <v>12.430335257116349</v>
      </c>
      <c r="DC31" s="1">
        <f ca="1"/>
        <v>3.3795732436088066</v>
      </c>
      <c r="DD31" s="1">
        <f ca="1"/>
        <v>19.323595767013927</v>
      </c>
      <c r="DE31" s="1">
        <f ca="1"/>
        <v>3.2886166707152125</v>
      </c>
      <c r="DF31" s="1">
        <f ca="1"/>
        <v>2.2670030082743047</v>
      </c>
      <c r="DG31" s="1">
        <f ca="1"/>
        <v>20.140232343622834</v>
      </c>
      <c r="DH31" s="1">
        <f ca="1"/>
        <v>10.539187477218459</v>
      </c>
      <c r="DI31" s="1">
        <f ca="1"/>
        <v>11.934986764649173</v>
      </c>
      <c r="DJ31" s="1">
        <f ca="1"/>
        <v>17.032385797702819</v>
      </c>
      <c r="DK31" s="1">
        <f ca="1"/>
        <v>26.746151404119541</v>
      </c>
    </row>
    <row r="32" spans="1:115" x14ac:dyDescent="0.15">
      <c r="B32" s="1" t="s">
        <v>20</v>
      </c>
      <c r="C32" s="1" t="s">
        <v>17</v>
      </c>
      <c r="D32" s="2" t="s">
        <v>18</v>
      </c>
      <c r="E32" s="21">
        <v>15</v>
      </c>
      <c r="F32" s="21">
        <v>5</v>
      </c>
      <c r="G32" s="27" t="s">
        <v>61</v>
      </c>
      <c r="H32" s="33"/>
      <c r="I32" s="33"/>
      <c r="J32" s="22">
        <f t="shared" ca="1" si="0"/>
        <v>14.822296363669111</v>
      </c>
      <c r="K32" s="22">
        <f t="shared" ca="1" si="1"/>
        <v>5.4269666409122586</v>
      </c>
      <c r="L32" s="29">
        <f ca="1">PERCENTILE(_xlfn.ANCHORARRAY(P32),1/2*(1-sims!$N$1))</f>
        <v>6.4119951414491938</v>
      </c>
      <c r="M32" s="29">
        <f ca="1">PERCENTILE(_xlfn.ANCHORARRAY(P32),1/2*(1+sims!$N$1))</f>
        <v>23.769615532220744</v>
      </c>
      <c r="N32" s="15">
        <f t="shared" ca="1" si="2"/>
        <v>0.58552399590783943</v>
      </c>
      <c r="P32" s="10" cm="1">
        <f t="array" aca="1" ref="P32:DK32" ca="1">_xlfn.NORM.INV(_xlfn.RANDARRAY(1,$Q$2),E32,F32)</f>
        <v>24.095312494173118</v>
      </c>
      <c r="Q32" s="7">
        <f ca="1"/>
        <v>19.646345306885511</v>
      </c>
      <c r="R32" s="7">
        <f ca="1"/>
        <v>13.139097197195966</v>
      </c>
      <c r="S32" s="7">
        <f ca="1"/>
        <v>8.3382609979479074</v>
      </c>
      <c r="T32" s="7">
        <f ca="1"/>
        <v>17.259277188130149</v>
      </c>
      <c r="U32" s="1">
        <f ca="1"/>
        <v>14.770139884282173</v>
      </c>
      <c r="V32" s="1">
        <f ca="1"/>
        <v>11.82300618705645</v>
      </c>
      <c r="W32" s="1">
        <f ca="1"/>
        <v>13.668557372385346</v>
      </c>
      <c r="X32" s="1">
        <f ca="1"/>
        <v>7.1037109970366297</v>
      </c>
      <c r="Y32" s="1">
        <f ca="1"/>
        <v>11.313856140952668</v>
      </c>
      <c r="Z32" s="1">
        <f ca="1"/>
        <v>11.249592528086399</v>
      </c>
      <c r="AA32" s="1">
        <f ca="1"/>
        <v>19.256189935856376</v>
      </c>
      <c r="AB32" s="1">
        <f ca="1"/>
        <v>14.610137024921952</v>
      </c>
      <c r="AC32" s="1">
        <f ca="1"/>
        <v>16.110058291232431</v>
      </c>
      <c r="AD32" s="1">
        <f ca="1"/>
        <v>10.078400460902262</v>
      </c>
      <c r="AE32" s="1">
        <f ca="1"/>
        <v>8.0398426954729274</v>
      </c>
      <c r="AF32" s="1">
        <f ca="1"/>
        <v>12.651805299359381</v>
      </c>
      <c r="AG32" s="1">
        <f ca="1"/>
        <v>16.117672154805007</v>
      </c>
      <c r="AH32" s="1">
        <f ca="1"/>
        <v>21.666617607999292</v>
      </c>
      <c r="AI32" s="1">
        <f ca="1"/>
        <v>11.204633476799739</v>
      </c>
      <c r="AJ32" s="1">
        <f ca="1"/>
        <v>14.513017443539795</v>
      </c>
      <c r="AK32" s="1">
        <f ca="1"/>
        <v>21.704042003855584</v>
      </c>
      <c r="AL32" s="1">
        <f ca="1"/>
        <v>9.9383162897432946</v>
      </c>
      <c r="AM32" s="1">
        <f ca="1"/>
        <v>12.89157397222756</v>
      </c>
      <c r="AN32" s="1">
        <f ca="1"/>
        <v>5.9453078115392781</v>
      </c>
      <c r="AO32" s="1">
        <f ca="1"/>
        <v>22.220148559456348</v>
      </c>
      <c r="AP32" s="1">
        <f ca="1"/>
        <v>19.516531057423993</v>
      </c>
      <c r="AQ32" s="1">
        <f ca="1"/>
        <v>17.406669056532145</v>
      </c>
      <c r="AR32" s="1">
        <f ca="1"/>
        <v>10.188735013164447</v>
      </c>
      <c r="AS32" s="1">
        <f ca="1"/>
        <v>15.639574911153744</v>
      </c>
      <c r="AT32" s="1">
        <f ca="1"/>
        <v>20.084917668460818</v>
      </c>
      <c r="AU32" s="1">
        <f ca="1"/>
        <v>9.9334560886199554</v>
      </c>
      <c r="AV32" s="1">
        <f ca="1"/>
        <v>9.9327523535712441</v>
      </c>
      <c r="AW32" s="1">
        <f ca="1"/>
        <v>12.641967214540063</v>
      </c>
      <c r="AX32" s="1">
        <f ca="1"/>
        <v>6.4140577382200554</v>
      </c>
      <c r="AY32" s="1">
        <f ca="1"/>
        <v>14.615077858406316</v>
      </c>
      <c r="AZ32" s="1">
        <f ca="1"/>
        <v>7.0474525250391187</v>
      </c>
      <c r="BA32" s="1">
        <f ca="1"/>
        <v>22.690586827659516</v>
      </c>
      <c r="BB32" s="1">
        <f ca="1"/>
        <v>15.292480451407485</v>
      </c>
      <c r="BC32" s="1">
        <f ca="1"/>
        <v>23.084485307122442</v>
      </c>
      <c r="BD32" s="1">
        <f ca="1"/>
        <v>20.934827751111644</v>
      </c>
      <c r="BE32" s="1">
        <f ca="1"/>
        <v>12.854390043697229</v>
      </c>
      <c r="BF32" s="1">
        <f ca="1"/>
        <v>8.1964569234045221</v>
      </c>
      <c r="BG32" s="1">
        <f ca="1"/>
        <v>13.657051948548048</v>
      </c>
      <c r="BH32" s="1">
        <f ca="1"/>
        <v>23.475626584324729</v>
      </c>
      <c r="BI32" s="1">
        <f ca="1"/>
        <v>16.2160571407085</v>
      </c>
      <c r="BJ32" s="1">
        <f ca="1"/>
        <v>20.786439076869453</v>
      </c>
      <c r="BK32" s="1">
        <f ca="1"/>
        <v>9.1586202054325163</v>
      </c>
      <c r="BL32" s="1">
        <f ca="1"/>
        <v>15.941793041479247</v>
      </c>
      <c r="BM32" s="1">
        <f ca="1"/>
        <v>5.0439955552895679</v>
      </c>
      <c r="BN32" s="1">
        <f ca="1"/>
        <v>5.553754891553389</v>
      </c>
      <c r="BO32" s="1">
        <f ca="1"/>
        <v>6.3728058028028176</v>
      </c>
      <c r="BP32" s="1">
        <f ca="1"/>
        <v>12.397788249743719</v>
      </c>
      <c r="BQ32" s="1">
        <f ca="1"/>
        <v>16.63284318563554</v>
      </c>
      <c r="BR32" s="1">
        <f ca="1"/>
        <v>14.342709469721447</v>
      </c>
      <c r="BS32" s="1">
        <f ca="1"/>
        <v>17.271474345567647</v>
      </c>
      <c r="BT32" s="1">
        <f ca="1"/>
        <v>18.283000674005784</v>
      </c>
      <c r="BU32" s="1">
        <f ca="1"/>
        <v>22.615228649691744</v>
      </c>
      <c r="BV32" s="1">
        <f ca="1"/>
        <v>12.446365027776778</v>
      </c>
      <c r="BW32" s="1">
        <f ca="1"/>
        <v>11.976543330564912</v>
      </c>
      <c r="BX32" s="1">
        <f ca="1"/>
        <v>8.2130297353764981</v>
      </c>
      <c r="BY32" s="1">
        <f ca="1"/>
        <v>10.929395075808152</v>
      </c>
      <c r="BZ32" s="1">
        <f ca="1"/>
        <v>12.161454649974418</v>
      </c>
      <c r="CA32" s="1">
        <f ca="1"/>
        <v>12.311453278167864</v>
      </c>
      <c r="CB32" s="1">
        <f ca="1"/>
        <v>5.0555572916124607</v>
      </c>
      <c r="CC32" s="1">
        <f ca="1"/>
        <v>14.509927250588106</v>
      </c>
      <c r="CD32" s="1">
        <f ca="1"/>
        <v>13.970337636154268</v>
      </c>
      <c r="CE32" s="1">
        <f ca="1"/>
        <v>17.11288801183332</v>
      </c>
      <c r="CF32" s="1">
        <f ca="1"/>
        <v>8.3860072359344215</v>
      </c>
      <c r="CG32" s="1">
        <f ca="1"/>
        <v>15.248204184188863</v>
      </c>
      <c r="CH32" s="1">
        <f ca="1"/>
        <v>14.757011585587644</v>
      </c>
      <c r="CI32" s="1">
        <f ca="1"/>
        <v>23.235853624145385</v>
      </c>
      <c r="CJ32" s="1">
        <f ca="1"/>
        <v>10.531712292443782</v>
      </c>
      <c r="CK32" s="1">
        <f ca="1"/>
        <v>11.277724234004616</v>
      </c>
      <c r="CL32" s="1">
        <f ca="1"/>
        <v>23.143157877265097</v>
      </c>
      <c r="CM32" s="1">
        <f ca="1"/>
        <v>15.099434544595637</v>
      </c>
      <c r="CN32" s="1">
        <f ca="1"/>
        <v>13.114854317888735</v>
      </c>
      <c r="CO32" s="1">
        <f ca="1"/>
        <v>12.119308951487078</v>
      </c>
      <c r="CP32" s="1">
        <f ca="1"/>
        <v>25.809672260453212</v>
      </c>
      <c r="CQ32" s="1">
        <f ca="1"/>
        <v>15.669767714083257</v>
      </c>
      <c r="CR32" s="1">
        <f ca="1"/>
        <v>28.65634268077558</v>
      </c>
      <c r="CS32" s="1">
        <f ca="1"/>
        <v>10.351806219337771</v>
      </c>
      <c r="CT32" s="1">
        <f ca="1"/>
        <v>16.316542126819702</v>
      </c>
      <c r="CU32" s="1">
        <f ca="1"/>
        <v>16.681129576454587</v>
      </c>
      <c r="CV32" s="1">
        <f ca="1"/>
        <v>13.395463464248943</v>
      </c>
      <c r="CW32" s="1">
        <f ca="1"/>
        <v>19.733384191149234</v>
      </c>
      <c r="CX32" s="1">
        <f ca="1"/>
        <v>16.869501690165908</v>
      </c>
      <c r="CY32" s="1">
        <f ca="1"/>
        <v>8.1717627013974994</v>
      </c>
      <c r="CZ32" s="1">
        <f ca="1"/>
        <v>22.19361236182948</v>
      </c>
      <c r="DA32" s="1">
        <f ca="1"/>
        <v>18.758666742059567</v>
      </c>
      <c r="DB32" s="1">
        <f ca="1"/>
        <v>28.006014032278262</v>
      </c>
      <c r="DC32" s="1">
        <f ca="1"/>
        <v>25.476201851518489</v>
      </c>
      <c r="DD32" s="1">
        <f ca="1"/>
        <v>16.359636034504582</v>
      </c>
      <c r="DE32" s="1">
        <f ca="1"/>
        <v>13.040824333409141</v>
      </c>
      <c r="DF32" s="1">
        <f ca="1"/>
        <v>11.820033306935418</v>
      </c>
      <c r="DG32" s="1">
        <f ca="1"/>
        <v>23.75247358685483</v>
      </c>
      <c r="DH32" s="1">
        <f ca="1"/>
        <v>17.7467222655036</v>
      </c>
      <c r="DI32" s="1">
        <f ca="1"/>
        <v>15.796818848147993</v>
      </c>
      <c r="DJ32" s="1">
        <f ca="1"/>
        <v>6.7325833163934998</v>
      </c>
      <c r="DK32" s="1">
        <f ca="1"/>
        <v>11.71192999443987</v>
      </c>
    </row>
    <row r="33" spans="2:115" x14ac:dyDescent="0.15">
      <c r="B33" s="1" t="s">
        <v>38</v>
      </c>
      <c r="C33" s="1" t="s">
        <v>14</v>
      </c>
      <c r="D33" s="1" t="s">
        <v>33</v>
      </c>
      <c r="E33" s="27">
        <v>0.3</v>
      </c>
      <c r="F33" s="27">
        <v>0.1</v>
      </c>
      <c r="G33" s="27" t="s">
        <v>63</v>
      </c>
      <c r="H33" s="32"/>
      <c r="I33" s="32"/>
      <c r="J33" s="29">
        <f t="shared" ca="1" si="0"/>
        <v>0.29516583504457733</v>
      </c>
      <c r="K33" s="29">
        <f t="shared" ca="1" si="1"/>
        <v>9.7117453772902013E-2</v>
      </c>
      <c r="L33" s="29">
        <f ca="1">PERCENTILE(_xlfn.ANCHORARRAY(P33),1/2*(1-sims!$N$1))</f>
        <v>0.15857706295040275</v>
      </c>
      <c r="M33" s="29">
        <f ca="1">PERCENTILE(_xlfn.ANCHORARRAY(P33),1/2*(1+sims!$N$1))</f>
        <v>0.45392632486810791</v>
      </c>
      <c r="N33" s="15">
        <f t="shared" ca="1" si="2"/>
        <v>0.50031071833415297</v>
      </c>
      <c r="P33" s="10" cm="1">
        <f t="array" aca="1" ref="P33:DK33" ca="1">_xlfn.BETA.INV(_xlfn.RANDARRAY(1,$Q$2),(E33*(1-E33)/(F33*F33)-1)*E33,(E33*(1-E33)/(F33*F33)-1)*(1-E33))</f>
        <v>0.29810633514789764</v>
      </c>
      <c r="Q33" s="7">
        <f ca="1"/>
        <v>0.31745649233015871</v>
      </c>
      <c r="R33" s="7">
        <f ca="1"/>
        <v>0.32439889189939264</v>
      </c>
      <c r="S33" s="7">
        <f ca="1"/>
        <v>0.46826965584417601</v>
      </c>
      <c r="T33" s="7">
        <f ca="1"/>
        <v>0.22322988971543339</v>
      </c>
      <c r="U33" s="1">
        <f ca="1"/>
        <v>0.34204960850942667</v>
      </c>
      <c r="V33" s="1">
        <f ca="1"/>
        <v>0.299543673536801</v>
      </c>
      <c r="W33" s="1">
        <f ca="1"/>
        <v>0.31750727019292513</v>
      </c>
      <c r="X33" s="1">
        <f ca="1"/>
        <v>0.19736392659741947</v>
      </c>
      <c r="Y33" s="1">
        <f ca="1"/>
        <v>0.26782256718066505</v>
      </c>
      <c r="Z33" s="1">
        <f ca="1"/>
        <v>0.34875093553794534</v>
      </c>
      <c r="AA33" s="1">
        <f ca="1"/>
        <v>0.48404008427630685</v>
      </c>
      <c r="AB33" s="1">
        <f ca="1"/>
        <v>0.51740019317890751</v>
      </c>
      <c r="AC33" s="1">
        <f ca="1"/>
        <v>0.31337268469963231</v>
      </c>
      <c r="AD33" s="1">
        <f ca="1"/>
        <v>0.22479712985675168</v>
      </c>
      <c r="AE33" s="1">
        <f ca="1"/>
        <v>0.16526199040049119</v>
      </c>
      <c r="AF33" s="1">
        <f ca="1"/>
        <v>0.25194326018317786</v>
      </c>
      <c r="AG33" s="1">
        <f ca="1"/>
        <v>0.22964263170998089</v>
      </c>
      <c r="AH33" s="1">
        <f ca="1"/>
        <v>0.15291673125710123</v>
      </c>
      <c r="AI33" s="1">
        <f ca="1"/>
        <v>0.28578481151545215</v>
      </c>
      <c r="AJ33" s="1">
        <f ca="1"/>
        <v>0.29732826651957101</v>
      </c>
      <c r="AK33" s="1">
        <f ca="1"/>
        <v>0.3589562387788815</v>
      </c>
      <c r="AL33" s="1">
        <f ca="1"/>
        <v>0.44912304404275982</v>
      </c>
      <c r="AM33" s="1">
        <f ca="1"/>
        <v>0.20653457348583834</v>
      </c>
      <c r="AN33" s="1">
        <f ca="1"/>
        <v>0.30219649341518773</v>
      </c>
      <c r="AO33" s="1">
        <f ca="1"/>
        <v>0.33608141210151932</v>
      </c>
      <c r="AP33" s="1">
        <f ca="1"/>
        <v>0.21835418808457968</v>
      </c>
      <c r="AQ33" s="1">
        <f ca="1"/>
        <v>0.24859109797334028</v>
      </c>
      <c r="AR33" s="1">
        <f ca="1"/>
        <v>0.19329492723335909</v>
      </c>
      <c r="AS33" s="1">
        <f ca="1"/>
        <v>0.40136383655247665</v>
      </c>
      <c r="AT33" s="1">
        <f ca="1"/>
        <v>0.15881979593830389</v>
      </c>
      <c r="AU33" s="1">
        <f ca="1"/>
        <v>0.41820867362808467</v>
      </c>
      <c r="AV33" s="1">
        <f ca="1"/>
        <v>0.15396513618028118</v>
      </c>
      <c r="AW33" s="1">
        <f ca="1"/>
        <v>0.17177062698991022</v>
      </c>
      <c r="AX33" s="1">
        <f ca="1"/>
        <v>0.28842985065479898</v>
      </c>
      <c r="AY33" s="1">
        <f ca="1"/>
        <v>0.35122139860688462</v>
      </c>
      <c r="AZ33" s="1">
        <f ca="1"/>
        <v>0.24703933514444598</v>
      </c>
      <c r="BA33" s="1">
        <f ca="1"/>
        <v>0.34547049663959273</v>
      </c>
      <c r="BB33" s="1">
        <f ca="1"/>
        <v>0.23801241551587735</v>
      </c>
      <c r="BC33" s="1">
        <f ca="1"/>
        <v>0.40811245780921701</v>
      </c>
      <c r="BD33" s="1">
        <f ca="1"/>
        <v>0.25583756664702278</v>
      </c>
      <c r="BE33" s="1">
        <f ca="1"/>
        <v>0.40735086768096784</v>
      </c>
      <c r="BF33" s="1">
        <f ca="1"/>
        <v>0.30519211251049017</v>
      </c>
      <c r="BG33" s="1">
        <f ca="1"/>
        <v>0.45317141271147277</v>
      </c>
      <c r="BH33" s="1">
        <f ca="1"/>
        <v>0.20592095298923546</v>
      </c>
      <c r="BI33" s="1">
        <f ca="1"/>
        <v>0.13095901492719977</v>
      </c>
      <c r="BJ33" s="1">
        <f ca="1"/>
        <v>0.18897874444598986</v>
      </c>
      <c r="BK33" s="1">
        <f ca="1"/>
        <v>0.23051629240499108</v>
      </c>
      <c r="BL33" s="1">
        <f ca="1"/>
        <v>0.18284402557781865</v>
      </c>
      <c r="BM33" s="1">
        <f ca="1"/>
        <v>0.34602916868943412</v>
      </c>
      <c r="BN33" s="1">
        <f ca="1"/>
        <v>0.42317334435720633</v>
      </c>
      <c r="BO33" s="1">
        <f ca="1"/>
        <v>0.44949108022110906</v>
      </c>
      <c r="BP33" s="1">
        <f ca="1"/>
        <v>0.22347378924189368</v>
      </c>
      <c r="BQ33" s="1">
        <f ca="1"/>
        <v>0.31667267048789594</v>
      </c>
      <c r="BR33" s="1">
        <f ca="1"/>
        <v>0.30257703288958215</v>
      </c>
      <c r="BS33" s="1">
        <f ca="1"/>
        <v>0.26641930202729258</v>
      </c>
      <c r="BT33" s="1">
        <f ca="1"/>
        <v>0.19298670024761413</v>
      </c>
      <c r="BU33" s="1">
        <f ca="1"/>
        <v>0.1604549309452899</v>
      </c>
      <c r="BV33" s="1">
        <f ca="1"/>
        <v>0.33665849169936579</v>
      </c>
      <c r="BW33" s="1">
        <f ca="1"/>
        <v>0.17258906805613278</v>
      </c>
      <c r="BX33" s="1">
        <f ca="1"/>
        <v>0.55231131847187664</v>
      </c>
      <c r="BY33" s="1">
        <f ca="1"/>
        <v>0.31052205497660756</v>
      </c>
      <c r="BZ33" s="1">
        <f ca="1"/>
        <v>0.32438345482704822</v>
      </c>
      <c r="CA33" s="1">
        <f ca="1"/>
        <v>0.20983643568634064</v>
      </c>
      <c r="CB33" s="1">
        <f ca="1"/>
        <v>0.1649947240514458</v>
      </c>
      <c r="CC33" s="1">
        <f ca="1"/>
        <v>0.41359869682770745</v>
      </c>
      <c r="CD33" s="1">
        <f ca="1"/>
        <v>0.14260980224778816</v>
      </c>
      <c r="CE33" s="1">
        <f ca="1"/>
        <v>0.2052581578812144</v>
      </c>
      <c r="CF33" s="1">
        <f ca="1"/>
        <v>0.33926454404529138</v>
      </c>
      <c r="CG33" s="1">
        <f ca="1"/>
        <v>0.29517383215933346</v>
      </c>
      <c r="CH33" s="1">
        <f ca="1"/>
        <v>0.44575265383937879</v>
      </c>
      <c r="CI33" s="1">
        <f ca="1"/>
        <v>0.35669861969010652</v>
      </c>
      <c r="CJ33" s="1">
        <f ca="1"/>
        <v>0.36316609998620841</v>
      </c>
      <c r="CK33" s="1">
        <f ca="1"/>
        <v>0.31431673158804696</v>
      </c>
      <c r="CL33" s="1">
        <f ca="1"/>
        <v>0.15099109088441284</v>
      </c>
      <c r="CM33" s="1">
        <f ca="1"/>
        <v>0.44233294707452453</v>
      </c>
      <c r="CN33" s="1">
        <f ca="1"/>
        <v>0.18995312947052129</v>
      </c>
      <c r="CO33" s="1">
        <f ca="1"/>
        <v>0.34296835445143359</v>
      </c>
      <c r="CP33" s="1">
        <f ca="1"/>
        <v>0.17837673497506992</v>
      </c>
      <c r="CQ33" s="1">
        <f ca="1"/>
        <v>0.3284180533869413</v>
      </c>
      <c r="CR33" s="1">
        <f ca="1"/>
        <v>0.35684281705874776</v>
      </c>
      <c r="CS33" s="1">
        <f ca="1"/>
        <v>0.50220484027248125</v>
      </c>
      <c r="CT33" s="1">
        <f ca="1"/>
        <v>0.25825222403228182</v>
      </c>
      <c r="CU33" s="1">
        <f ca="1"/>
        <v>0.18545837239720542</v>
      </c>
      <c r="CV33" s="1">
        <f ca="1"/>
        <v>0.2944923835474591</v>
      </c>
      <c r="CW33" s="1">
        <f ca="1"/>
        <v>0.25898156847627885</v>
      </c>
      <c r="CX33" s="1">
        <f ca="1"/>
        <v>0.25831081605314166</v>
      </c>
      <c r="CY33" s="1">
        <f ca="1"/>
        <v>0.43514440526600706</v>
      </c>
      <c r="CZ33" s="1">
        <f ca="1"/>
        <v>0.28269751697007456</v>
      </c>
      <c r="DA33" s="1">
        <f ca="1"/>
        <v>0.34433360623706954</v>
      </c>
      <c r="DB33" s="1">
        <f ca="1"/>
        <v>0.42348452748490462</v>
      </c>
      <c r="DC33" s="1">
        <f ca="1"/>
        <v>0.44215614450197238</v>
      </c>
      <c r="DD33" s="1">
        <f ca="1"/>
        <v>0.35648339469237555</v>
      </c>
      <c r="DE33" s="1">
        <f ca="1"/>
        <v>0.2189295170951237</v>
      </c>
      <c r="DF33" s="1">
        <f ca="1"/>
        <v>0.23639297924858493</v>
      </c>
      <c r="DG33" s="1">
        <f ca="1"/>
        <v>0.25712630683876081</v>
      </c>
      <c r="DH33" s="1">
        <f ca="1"/>
        <v>0.30607693751014764</v>
      </c>
      <c r="DI33" s="1">
        <f ca="1"/>
        <v>0.26896525776243357</v>
      </c>
      <c r="DJ33" s="1">
        <f ca="1"/>
        <v>0.1817858125555317</v>
      </c>
      <c r="DK33" s="1">
        <f ca="1"/>
        <v>0.2037070423128845</v>
      </c>
    </row>
    <row r="34" spans="2:115" x14ac:dyDescent="0.15">
      <c r="B34" s="1" t="s">
        <v>38</v>
      </c>
      <c r="C34" s="1" t="s">
        <v>15</v>
      </c>
      <c r="D34" s="1" t="s">
        <v>33</v>
      </c>
      <c r="E34" s="27">
        <v>0.35</v>
      </c>
      <c r="F34" s="27">
        <v>0.2</v>
      </c>
      <c r="G34" s="27" t="s">
        <v>63</v>
      </c>
      <c r="H34" s="32"/>
      <c r="I34" s="32"/>
      <c r="J34" s="29">
        <f t="shared" ca="1" si="0"/>
        <v>0.36094904077313339</v>
      </c>
      <c r="K34" s="29">
        <f t="shared" ca="1" si="1"/>
        <v>0.18835569489311327</v>
      </c>
      <c r="L34" s="29">
        <f ca="1">PERCENTILE(_xlfn.ANCHORARRAY(P34),1/2*(1-sims!$N$1))</f>
        <v>6.0292027382117939E-2</v>
      </c>
      <c r="M34" s="29">
        <f ca="1">PERCENTILE(_xlfn.ANCHORARRAY(P34),1/2*(1+sims!$N$1))</f>
        <v>0.6599684257641607</v>
      </c>
      <c r="N34" s="15">
        <f t="shared" ca="1" si="2"/>
        <v>0.83069399089905915</v>
      </c>
      <c r="P34" s="10" cm="1">
        <f t="array" aca="1" ref="P34:DK34" ca="1">_xlfn.BETA.INV(_xlfn.RANDARRAY(1,$Q$2),(E34*(1-E34)/(F34*F34)-1)*E34,(E34*(1-E34)/(F34*F34)-1)*(1-E34))</f>
        <v>0.3829293765823667</v>
      </c>
      <c r="Q34" s="7">
        <f ca="1"/>
        <v>0.60491828464439679</v>
      </c>
      <c r="R34" s="7">
        <f ca="1"/>
        <v>0.39374354044423843</v>
      </c>
      <c r="S34" s="7">
        <f ca="1"/>
        <v>0.34903513512789752</v>
      </c>
      <c r="T34" s="7">
        <f ca="1"/>
        <v>9.9281295176740419E-2</v>
      </c>
      <c r="U34" s="1">
        <f ca="1"/>
        <v>0.32681800411653961</v>
      </c>
      <c r="V34" s="1">
        <f ca="1"/>
        <v>1.7582940569974777E-2</v>
      </c>
      <c r="W34" s="1">
        <f ca="1"/>
        <v>0.40082892401957915</v>
      </c>
      <c r="X34" s="1">
        <f ca="1"/>
        <v>0.5729274897359331</v>
      </c>
      <c r="Y34" s="1">
        <f ca="1"/>
        <v>0.243432906444326</v>
      </c>
      <c r="Z34" s="1">
        <f ca="1"/>
        <v>0.31957009415767507</v>
      </c>
      <c r="AA34" s="1">
        <f ca="1"/>
        <v>0.43265703312261072</v>
      </c>
      <c r="AB34" s="1">
        <f ca="1"/>
        <v>0.35820775890380374</v>
      </c>
      <c r="AC34" s="1">
        <f ca="1"/>
        <v>0.83600776051123982</v>
      </c>
      <c r="AD34" s="1">
        <f ca="1"/>
        <v>0.39610193999544852</v>
      </c>
      <c r="AE34" s="1">
        <f ca="1"/>
        <v>0.65382449084021954</v>
      </c>
      <c r="AF34" s="1">
        <f ca="1"/>
        <v>0.50189428154478266</v>
      </c>
      <c r="AG34" s="1">
        <f ca="1"/>
        <v>0.51036628854449784</v>
      </c>
      <c r="AH34" s="1">
        <f ca="1"/>
        <v>0.39968491169132758</v>
      </c>
      <c r="AI34" s="1">
        <f ca="1"/>
        <v>0.16741482198820581</v>
      </c>
      <c r="AJ34" s="1">
        <f ca="1"/>
        <v>0.48904511726459243</v>
      </c>
      <c r="AK34" s="1">
        <f ca="1"/>
        <v>0.38926244066456039</v>
      </c>
      <c r="AL34" s="1">
        <f ca="1"/>
        <v>0.43465966475681617</v>
      </c>
      <c r="AM34" s="1">
        <f ca="1"/>
        <v>0.43431889185832417</v>
      </c>
      <c r="AN34" s="1">
        <f ca="1"/>
        <v>0.5570768934001451</v>
      </c>
      <c r="AO34" s="1">
        <f ca="1"/>
        <v>0.23244956775220824</v>
      </c>
      <c r="AP34" s="1">
        <f ca="1"/>
        <v>0.25466506003037248</v>
      </c>
      <c r="AQ34" s="1">
        <f ca="1"/>
        <v>0.54783385713604438</v>
      </c>
      <c r="AR34" s="1">
        <f ca="1"/>
        <v>0.84613527105169073</v>
      </c>
      <c r="AS34" s="1">
        <f ca="1"/>
        <v>0.57248291075432267</v>
      </c>
      <c r="AT34" s="1">
        <f ca="1"/>
        <v>0.70765467462018772</v>
      </c>
      <c r="AU34" s="1">
        <f ca="1"/>
        <v>0.55448577811294664</v>
      </c>
      <c r="AV34" s="1">
        <f ca="1"/>
        <v>0.60313637557395072</v>
      </c>
      <c r="AW34" s="1">
        <f ca="1"/>
        <v>0.76802089966536113</v>
      </c>
      <c r="AX34" s="1">
        <f ca="1"/>
        <v>0.39788546400339186</v>
      </c>
      <c r="AY34" s="1">
        <f ca="1"/>
        <v>0.44699328633276447</v>
      </c>
      <c r="AZ34" s="1">
        <f ca="1"/>
        <v>0.16219717427509375</v>
      </c>
      <c r="BA34" s="1">
        <f ca="1"/>
        <v>0.4309652119294648</v>
      </c>
      <c r="BB34" s="1">
        <f ca="1"/>
        <v>0.33697325498590447</v>
      </c>
      <c r="BC34" s="1">
        <f ca="1"/>
        <v>0.31756706441710369</v>
      </c>
      <c r="BD34" s="1">
        <f ca="1"/>
        <v>0.35064997682230348</v>
      </c>
      <c r="BE34" s="1">
        <f ca="1"/>
        <v>0.51194698250519355</v>
      </c>
      <c r="BF34" s="1">
        <f ca="1"/>
        <v>0.30316803498223116</v>
      </c>
      <c r="BG34" s="1">
        <f ca="1"/>
        <v>0.57886396997848633</v>
      </c>
      <c r="BH34" s="1">
        <f ca="1"/>
        <v>0.37374894549736348</v>
      </c>
      <c r="BI34" s="1">
        <f ca="1"/>
        <v>0.10865650039461452</v>
      </c>
      <c r="BJ34" s="1">
        <f ca="1"/>
        <v>9.6343000676563637E-2</v>
      </c>
      <c r="BK34" s="1">
        <f ca="1"/>
        <v>0.33901657380827199</v>
      </c>
      <c r="BL34" s="1">
        <f ca="1"/>
        <v>0.32143941101215995</v>
      </c>
      <c r="BM34" s="1">
        <f ca="1"/>
        <v>0.12741742333923597</v>
      </c>
      <c r="BN34" s="1">
        <f ca="1"/>
        <v>0.51964078860115204</v>
      </c>
      <c r="BO34" s="1">
        <f ca="1"/>
        <v>0.29300622858638586</v>
      </c>
      <c r="BP34" s="1">
        <f ca="1"/>
        <v>0.23491830700146277</v>
      </c>
      <c r="BQ34" s="1">
        <f ca="1"/>
        <v>0.2411428972685945</v>
      </c>
      <c r="BR34" s="1">
        <f ca="1"/>
        <v>0.214853672660276</v>
      </c>
      <c r="BS34" s="1">
        <f ca="1"/>
        <v>0.17948680986615706</v>
      </c>
      <c r="BT34" s="1">
        <f ca="1"/>
        <v>0.54102412907235853</v>
      </c>
      <c r="BU34" s="1">
        <f ca="1"/>
        <v>0.55909326497732814</v>
      </c>
      <c r="BV34" s="1">
        <f ca="1"/>
        <v>0.84964199808455798</v>
      </c>
      <c r="BW34" s="1">
        <f ca="1"/>
        <v>0.2103252181404798</v>
      </c>
      <c r="BX34" s="1">
        <f ca="1"/>
        <v>0.41010678313865345</v>
      </c>
      <c r="BY34" s="1">
        <f ca="1"/>
        <v>0.33209288274238669</v>
      </c>
      <c r="BZ34" s="1">
        <f ca="1"/>
        <v>0.47033696573376904</v>
      </c>
      <c r="CA34" s="1">
        <f ca="1"/>
        <v>0.3285103309349362</v>
      </c>
      <c r="CB34" s="1">
        <f ca="1"/>
        <v>0.40594465951915892</v>
      </c>
      <c r="CC34" s="1">
        <f ca="1"/>
        <v>0.23870421367773828</v>
      </c>
      <c r="CD34" s="1">
        <f ca="1"/>
        <v>0.20619794330291694</v>
      </c>
      <c r="CE34" s="1">
        <f ca="1"/>
        <v>0.42637483666378895</v>
      </c>
      <c r="CF34" s="1">
        <f ca="1"/>
        <v>0.20952722572687249</v>
      </c>
      <c r="CG34" s="1">
        <f ca="1"/>
        <v>0.31854283773238312</v>
      </c>
      <c r="CH34" s="1">
        <f ca="1"/>
        <v>4.4960962903968005E-2</v>
      </c>
      <c r="CI34" s="1">
        <f ca="1"/>
        <v>0.54685622642489773</v>
      </c>
      <c r="CJ34" s="1">
        <f ca="1"/>
        <v>0.45463646621444942</v>
      </c>
      <c r="CK34" s="1">
        <f ca="1"/>
        <v>0.18806514753902651</v>
      </c>
      <c r="CL34" s="1">
        <f ca="1"/>
        <v>0.39550475741638857</v>
      </c>
      <c r="CM34" s="1">
        <f ca="1"/>
        <v>0.1606689317507165</v>
      </c>
      <c r="CN34" s="1">
        <f ca="1"/>
        <v>0.16085527704673516</v>
      </c>
      <c r="CO34" s="1">
        <f ca="1"/>
        <v>0.51831671988062422</v>
      </c>
      <c r="CP34" s="1">
        <f ca="1"/>
        <v>0.65745862319279103</v>
      </c>
      <c r="CQ34" s="1">
        <f ca="1"/>
        <v>4.07923445435859E-2</v>
      </c>
      <c r="CR34" s="1">
        <f ca="1"/>
        <v>6.0702748265823683E-2</v>
      </c>
      <c r="CS34" s="1">
        <f ca="1"/>
        <v>0.26969421674172744</v>
      </c>
      <c r="CT34" s="1">
        <f ca="1"/>
        <v>0.36550806347651577</v>
      </c>
      <c r="CU34" s="1">
        <f ca="1"/>
        <v>5.2488330591708952E-2</v>
      </c>
      <c r="CV34" s="1">
        <f ca="1"/>
        <v>0.27425424441631058</v>
      </c>
      <c r="CW34" s="1">
        <f ca="1"/>
        <v>0.20743979289229125</v>
      </c>
      <c r="CX34" s="1">
        <f ca="1"/>
        <v>0.56444619950480979</v>
      </c>
      <c r="CY34" s="1">
        <f ca="1"/>
        <v>0.49611288581152302</v>
      </c>
      <c r="CZ34" s="1">
        <f ca="1"/>
        <v>8.8120291767695744E-2</v>
      </c>
      <c r="DA34" s="1">
        <f ca="1"/>
        <v>0.25048310149083852</v>
      </c>
      <c r="DB34" s="1">
        <f ca="1"/>
        <v>0.19717662071121766</v>
      </c>
      <c r="DC34" s="1">
        <f ca="1"/>
        <v>0.26474974163168613</v>
      </c>
      <c r="DD34" s="1">
        <f ca="1"/>
        <v>5.000656658570727E-2</v>
      </c>
      <c r="DE34" s="1">
        <f ca="1"/>
        <v>0.34715466832644526</v>
      </c>
      <c r="DF34" s="1">
        <f ca="1"/>
        <v>0.58552417115259081</v>
      </c>
      <c r="DG34" s="1">
        <f ca="1"/>
        <v>0.23188011948593737</v>
      </c>
      <c r="DH34" s="1">
        <f ca="1"/>
        <v>0.14686074945657229</v>
      </c>
      <c r="DI34" s="1">
        <f ca="1"/>
        <v>0.42560113626701968</v>
      </c>
      <c r="DJ34" s="1">
        <f ca="1"/>
        <v>7.0712124608096838E-2</v>
      </c>
      <c r="DK34" s="1">
        <f ca="1"/>
        <v>0.22611389802080745</v>
      </c>
    </row>
    <row r="35" spans="2:115" x14ac:dyDescent="0.15">
      <c r="B35" s="1" t="s">
        <v>38</v>
      </c>
      <c r="C35" s="1" t="s">
        <v>16</v>
      </c>
      <c r="D35" s="1" t="s">
        <v>33</v>
      </c>
      <c r="E35" s="27">
        <v>0.25</v>
      </c>
      <c r="F35" s="27">
        <v>0.1</v>
      </c>
      <c r="G35" s="27" t="s">
        <v>63</v>
      </c>
      <c r="H35" s="32"/>
      <c r="I35" s="32"/>
      <c r="J35" s="29">
        <f t="shared" ca="1" si="0"/>
        <v>0.24162573918434241</v>
      </c>
      <c r="K35" s="29">
        <f t="shared" ca="1" si="1"/>
        <v>8.49888319612674E-2</v>
      </c>
      <c r="L35" s="29">
        <f ca="1">PERCENTILE(_xlfn.ANCHORARRAY(P35),1/2*(1-sims!$N$1))</f>
        <v>0.10925880457793194</v>
      </c>
      <c r="M35" s="29">
        <f ca="1">PERCENTILE(_xlfn.ANCHORARRAY(P35),1/2*(1+sims!$N$1))</f>
        <v>0.37890973251198395</v>
      </c>
      <c r="N35" s="15">
        <f t="shared" ca="1" si="2"/>
        <v>0.55799297054261354</v>
      </c>
      <c r="P35" s="10" cm="1">
        <f t="array" aca="1" ref="P35:DK35" ca="1">_xlfn.BETA.INV(_xlfn.RANDARRAY(1,$Q$2),(E35*(1-E35)/(F35*F35)-1)*E35,(E35*(1-E35)/(F35*F35)-1)*(1-E35))</f>
        <v>0.26911933830776735</v>
      </c>
      <c r="Q35" s="7">
        <f ca="1"/>
        <v>0.26403006358268133</v>
      </c>
      <c r="R35" s="7">
        <f ca="1"/>
        <v>0.10967103463567891</v>
      </c>
      <c r="S35" s="7">
        <f ca="1"/>
        <v>0.10142643348073956</v>
      </c>
      <c r="T35" s="7">
        <f ca="1"/>
        <v>0.1787835110677683</v>
      </c>
      <c r="U35" s="1">
        <f ca="1"/>
        <v>0.28751421658161591</v>
      </c>
      <c r="V35" s="1">
        <f ca="1"/>
        <v>0.20733094462857218</v>
      </c>
      <c r="W35" s="1">
        <f ca="1"/>
        <v>0.36919187074972859</v>
      </c>
      <c r="X35" s="1">
        <f ca="1"/>
        <v>0.25188525347495327</v>
      </c>
      <c r="Y35" s="1">
        <f ca="1"/>
        <v>0.21291687839229317</v>
      </c>
      <c r="Z35" s="1">
        <f ca="1"/>
        <v>0.28340009140717737</v>
      </c>
      <c r="AA35" s="1">
        <f ca="1"/>
        <v>0.27892179368876469</v>
      </c>
      <c r="AB35" s="1">
        <f ca="1"/>
        <v>0.24865317784727425</v>
      </c>
      <c r="AC35" s="1">
        <f ca="1"/>
        <v>0.35194472757425466</v>
      </c>
      <c r="AD35" s="1">
        <f ca="1"/>
        <v>0.37110451140733358</v>
      </c>
      <c r="AE35" s="1">
        <f ca="1"/>
        <v>0.29482172727516764</v>
      </c>
      <c r="AF35" s="1">
        <f ca="1"/>
        <v>0.29225563252901121</v>
      </c>
      <c r="AG35" s="1">
        <f ca="1"/>
        <v>0.22270674220900297</v>
      </c>
      <c r="AH35" s="1">
        <f ca="1"/>
        <v>0.19050942268038254</v>
      </c>
      <c r="AI35" s="1">
        <f ca="1"/>
        <v>0.11078775067311829</v>
      </c>
      <c r="AJ35" s="1">
        <f ca="1"/>
        <v>0.32573265772815041</v>
      </c>
      <c r="AK35" s="1">
        <f ca="1"/>
        <v>0.21859768099793855</v>
      </c>
      <c r="AL35" s="1">
        <f ca="1"/>
        <v>0.28275779360031672</v>
      </c>
      <c r="AM35" s="1">
        <f ca="1"/>
        <v>0.25291061078900778</v>
      </c>
      <c r="AN35" s="1">
        <f ca="1"/>
        <v>0.16126345689704877</v>
      </c>
      <c r="AO35" s="1">
        <f ca="1"/>
        <v>0.35319082577222272</v>
      </c>
      <c r="AP35" s="1">
        <f ca="1"/>
        <v>0.11520937718207183</v>
      </c>
      <c r="AQ35" s="1">
        <f ca="1"/>
        <v>0.28238051333062864</v>
      </c>
      <c r="AR35" s="1">
        <f ca="1"/>
        <v>0.18512706289436298</v>
      </c>
      <c r="AS35" s="1">
        <f ca="1"/>
        <v>0.2836393059678578</v>
      </c>
      <c r="AT35" s="1">
        <f ca="1"/>
        <v>9.6887416073138249E-2</v>
      </c>
      <c r="AU35" s="1">
        <f ca="1"/>
        <v>0.18500407459124227</v>
      </c>
      <c r="AV35" s="1">
        <f ca="1"/>
        <v>0.37777831613431834</v>
      </c>
      <c r="AW35" s="1">
        <f ca="1"/>
        <v>0.27031035702963369</v>
      </c>
      <c r="AX35" s="1">
        <f ca="1"/>
        <v>0.17890391087201804</v>
      </c>
      <c r="AY35" s="1">
        <f ca="1"/>
        <v>0.31165812060901699</v>
      </c>
      <c r="AZ35" s="1">
        <f ca="1"/>
        <v>0.39762588516075026</v>
      </c>
      <c r="BA35" s="1">
        <f ca="1"/>
        <v>0.12875693286375189</v>
      </c>
      <c r="BB35" s="1">
        <f ca="1"/>
        <v>0.26568387941963156</v>
      </c>
      <c r="BC35" s="1">
        <f ca="1"/>
        <v>7.5856543066618473E-2</v>
      </c>
      <c r="BD35" s="1">
        <f ca="1"/>
        <v>0.42238663507252772</v>
      </c>
      <c r="BE35" s="1">
        <f ca="1"/>
        <v>0.22464310906674148</v>
      </c>
      <c r="BF35" s="1">
        <f ca="1"/>
        <v>0.16660794113795258</v>
      </c>
      <c r="BG35" s="1">
        <f ca="1"/>
        <v>0.17436114693312926</v>
      </c>
      <c r="BH35" s="1">
        <f ca="1"/>
        <v>0.25568649784048614</v>
      </c>
      <c r="BI35" s="1">
        <f ca="1"/>
        <v>0.20116124840608296</v>
      </c>
      <c r="BJ35" s="1">
        <f ca="1"/>
        <v>0.18682155257598188</v>
      </c>
      <c r="BK35" s="1">
        <f ca="1"/>
        <v>0.27195843676674902</v>
      </c>
      <c r="BL35" s="1">
        <f ca="1"/>
        <v>0.23241526151415945</v>
      </c>
      <c r="BM35" s="1">
        <f ca="1"/>
        <v>0.38552554779788661</v>
      </c>
      <c r="BN35" s="1">
        <f ca="1"/>
        <v>0.37856153170746276</v>
      </c>
      <c r="BO35" s="1">
        <f ca="1"/>
        <v>0.15649428571322371</v>
      </c>
      <c r="BP35" s="1">
        <f ca="1"/>
        <v>0.1633883561085312</v>
      </c>
      <c r="BQ35" s="1">
        <f ca="1"/>
        <v>0.29903345702266004</v>
      </c>
      <c r="BR35" s="1">
        <f ca="1"/>
        <v>0.13398154360234549</v>
      </c>
      <c r="BS35" s="1">
        <f ca="1"/>
        <v>0.35386497535571604</v>
      </c>
      <c r="BT35" s="1">
        <f ca="1"/>
        <v>0.33742474501845632</v>
      </c>
      <c r="BU35" s="1">
        <f ca="1"/>
        <v>0.23275777559631725</v>
      </c>
      <c r="BV35" s="1">
        <f ca="1"/>
        <v>0.22468266435202019</v>
      </c>
      <c r="BW35" s="1">
        <f ca="1"/>
        <v>0.2419529789082866</v>
      </c>
      <c r="BX35" s="1">
        <f ca="1"/>
        <v>0.47269039908354016</v>
      </c>
      <c r="BY35" s="1">
        <f ca="1"/>
        <v>0.23616710100694996</v>
      </c>
      <c r="BZ35" s="1">
        <f ca="1"/>
        <v>0.21901498481853587</v>
      </c>
      <c r="CA35" s="1">
        <f ca="1"/>
        <v>0.26733240674830183</v>
      </c>
      <c r="CB35" s="1">
        <f ca="1"/>
        <v>0.15517883230242491</v>
      </c>
      <c r="CC35" s="1">
        <f ca="1"/>
        <v>0.15230213504858642</v>
      </c>
      <c r="CD35" s="1">
        <f ca="1"/>
        <v>0.2388012216336951</v>
      </c>
      <c r="CE35" s="1">
        <f ca="1"/>
        <v>0.24079189157240843</v>
      </c>
      <c r="CF35" s="1">
        <f ca="1"/>
        <v>0.2988838385328022</v>
      </c>
      <c r="CG35" s="1">
        <f ca="1"/>
        <v>8.0780756438323664E-2</v>
      </c>
      <c r="CH35" s="1">
        <f ca="1"/>
        <v>0.3641133655026435</v>
      </c>
      <c r="CI35" s="1">
        <f ca="1"/>
        <v>0.30927840626734682</v>
      </c>
      <c r="CJ35" s="1">
        <f ca="1"/>
        <v>0.12466862082873953</v>
      </c>
      <c r="CK35" s="1">
        <f ca="1"/>
        <v>0.18291514759660901</v>
      </c>
      <c r="CL35" s="1">
        <f ca="1"/>
        <v>0.34952308060819015</v>
      </c>
      <c r="CM35" s="1">
        <f ca="1"/>
        <v>6.9115109933970104E-2</v>
      </c>
      <c r="CN35" s="1">
        <f ca="1"/>
        <v>0.15990173916560541</v>
      </c>
      <c r="CO35" s="1">
        <f ca="1"/>
        <v>0.34123947079016836</v>
      </c>
      <c r="CP35" s="1">
        <f ca="1"/>
        <v>0.27157886929573549</v>
      </c>
      <c r="CQ35" s="1">
        <f ca="1"/>
        <v>0.30785102813012044</v>
      </c>
      <c r="CR35" s="1">
        <f ca="1"/>
        <v>0.22749384258390387</v>
      </c>
      <c r="CS35" s="1">
        <f ca="1"/>
        <v>0.21531686113455242</v>
      </c>
      <c r="CT35" s="1">
        <f ca="1"/>
        <v>0.17982376551818552</v>
      </c>
      <c r="CU35" s="1">
        <f ca="1"/>
        <v>0.26724166893930967</v>
      </c>
      <c r="CV35" s="1">
        <f ca="1"/>
        <v>0.29236387226812766</v>
      </c>
      <c r="CW35" s="1">
        <f ca="1"/>
        <v>0.2015072906308614</v>
      </c>
      <c r="CX35" s="1">
        <f ca="1"/>
        <v>0.13240731156919772</v>
      </c>
      <c r="CY35" s="1">
        <f ca="1"/>
        <v>0.32261166405877628</v>
      </c>
      <c r="CZ35" s="1">
        <f ca="1"/>
        <v>0.16837123122151251</v>
      </c>
      <c r="DA35" s="1">
        <f ca="1"/>
        <v>0.23183222865019076</v>
      </c>
      <c r="DB35" s="1">
        <f ca="1"/>
        <v>0.13652303480518582</v>
      </c>
      <c r="DC35" s="1">
        <f ca="1"/>
        <v>0.27224261719920406</v>
      </c>
      <c r="DD35" s="1">
        <f ca="1"/>
        <v>0.39790296326161001</v>
      </c>
      <c r="DE35" s="1">
        <f ca="1"/>
        <v>0.28120146513207522</v>
      </c>
      <c r="DF35" s="1">
        <f ca="1"/>
        <v>0.25401369699469367</v>
      </c>
      <c r="DG35" s="1">
        <f ca="1"/>
        <v>0.2861527074408512</v>
      </c>
      <c r="DH35" s="1">
        <f ca="1"/>
        <v>0.13642142404682775</v>
      </c>
      <c r="DI35" s="1">
        <f ca="1"/>
        <v>0.22672442021253392</v>
      </c>
      <c r="DJ35" s="1">
        <f ca="1"/>
        <v>0.26012632698543825</v>
      </c>
      <c r="DK35" s="1">
        <f ca="1"/>
        <v>0.14020758680677536</v>
      </c>
    </row>
    <row r="36" spans="2:115" x14ac:dyDescent="0.15">
      <c r="B36" s="1" t="s">
        <v>38</v>
      </c>
      <c r="C36" s="1" t="s">
        <v>17</v>
      </c>
      <c r="D36" s="1" t="s">
        <v>33</v>
      </c>
      <c r="E36" s="27">
        <v>0.4</v>
      </c>
      <c r="F36" s="27">
        <v>0.2</v>
      </c>
      <c r="G36" s="27" t="s">
        <v>63</v>
      </c>
      <c r="H36" s="32"/>
      <c r="I36" s="32"/>
      <c r="J36" s="29">
        <f t="shared" ca="1" si="0"/>
        <v>0.40576873488087739</v>
      </c>
      <c r="K36" s="29">
        <f t="shared" ca="1" si="1"/>
        <v>0.20512138804692326</v>
      </c>
      <c r="L36" s="29">
        <f ca="1">PERCENTILE(_xlfn.ANCHORARRAY(P36),1/2*(1-sims!$N$1))</f>
        <v>0.11954432734977809</v>
      </c>
      <c r="M36" s="29">
        <f ca="1">PERCENTILE(_xlfn.ANCHORARRAY(P36),1/2*(1+sims!$N$1))</f>
        <v>0.77088956955818899</v>
      </c>
      <c r="N36" s="15">
        <f t="shared" ca="1" si="2"/>
        <v>0.80260649258700045</v>
      </c>
      <c r="P36" s="10" cm="1">
        <f t="array" aca="1" ref="P36:DK36" ca="1">_xlfn.BETA.INV(_xlfn.RANDARRAY(1,$Q$2),(E36*(1-E36)/(F36*F36)-1)*E36,(E36*(1-E36)/(F36*F36)-1)*(1-E36))</f>
        <v>0.41956655561502887</v>
      </c>
      <c r="Q36" s="7">
        <f ca="1"/>
        <v>0.35353073332839174</v>
      </c>
      <c r="R36" s="7">
        <f ca="1"/>
        <v>0.46103254031542074</v>
      </c>
      <c r="S36" s="7">
        <f ca="1"/>
        <v>0.3453438940504111</v>
      </c>
      <c r="T36" s="7">
        <f ca="1"/>
        <v>0.47748769199766683</v>
      </c>
      <c r="U36" s="1">
        <f ca="1"/>
        <v>0.56464363614720936</v>
      </c>
      <c r="V36" s="1">
        <f ca="1"/>
        <v>0.39620921234809514</v>
      </c>
      <c r="W36" s="1">
        <f ca="1"/>
        <v>0.26499518039436915</v>
      </c>
      <c r="X36" s="1">
        <f ca="1"/>
        <v>0.7692114100027917</v>
      </c>
      <c r="Y36" s="1">
        <f ca="1"/>
        <v>0.24510740062545608</v>
      </c>
      <c r="Z36" s="1">
        <f ca="1"/>
        <v>0.13663961309562866</v>
      </c>
      <c r="AA36" s="1">
        <f ca="1"/>
        <v>0.75592399002686095</v>
      </c>
      <c r="AB36" s="1">
        <f ca="1"/>
        <v>0.7224368488195414</v>
      </c>
      <c r="AC36" s="1">
        <f ca="1"/>
        <v>0.15762573560254403</v>
      </c>
      <c r="AD36" s="1">
        <f ca="1"/>
        <v>0.29807063327335265</v>
      </c>
      <c r="AE36" s="1">
        <f ca="1"/>
        <v>0.13517639148025321</v>
      </c>
      <c r="AF36" s="1">
        <f ca="1"/>
        <v>0.20777673632744029</v>
      </c>
      <c r="AG36" s="1">
        <f ca="1"/>
        <v>0.39933803630662823</v>
      </c>
      <c r="AH36" s="1">
        <f ca="1"/>
        <v>0.44594383027555728</v>
      </c>
      <c r="AI36" s="1">
        <f ca="1"/>
        <v>0.25069080141042971</v>
      </c>
      <c r="AJ36" s="1">
        <f ca="1"/>
        <v>0.53047324306900268</v>
      </c>
      <c r="AK36" s="1">
        <f ca="1"/>
        <v>0.16805012705517611</v>
      </c>
      <c r="AL36" s="1">
        <f ca="1"/>
        <v>0.24985183199185146</v>
      </c>
      <c r="AM36" s="1">
        <f ca="1"/>
        <v>0.17653944937085722</v>
      </c>
      <c r="AN36" s="1">
        <f ca="1"/>
        <v>0.43121561061550917</v>
      </c>
      <c r="AO36" s="1">
        <f ca="1"/>
        <v>0.45172762112087528</v>
      </c>
      <c r="AP36" s="1">
        <f ca="1"/>
        <v>0.45909686353439572</v>
      </c>
      <c r="AQ36" s="1">
        <f ca="1"/>
        <v>2.3367913614283066E-2</v>
      </c>
      <c r="AR36" s="1">
        <f ca="1"/>
        <v>0.13247576171982917</v>
      </c>
      <c r="AS36" s="1">
        <f ca="1"/>
        <v>0.44456663859526391</v>
      </c>
      <c r="AT36" s="1">
        <f ca="1"/>
        <v>0.34222361353869996</v>
      </c>
      <c r="AU36" s="1">
        <f ca="1"/>
        <v>0.74964958505918444</v>
      </c>
      <c r="AV36" s="1">
        <f ca="1"/>
        <v>0.27399764081593758</v>
      </c>
      <c r="AW36" s="1">
        <f ca="1"/>
        <v>0.17577682966223215</v>
      </c>
      <c r="AX36" s="1">
        <f ca="1"/>
        <v>0.56884434417449492</v>
      </c>
      <c r="AY36" s="1">
        <f ca="1"/>
        <v>0.19876587532454398</v>
      </c>
      <c r="AZ36" s="1">
        <f ca="1"/>
        <v>0.69209283894653284</v>
      </c>
      <c r="BA36" s="1">
        <f ca="1"/>
        <v>0.25287396009595203</v>
      </c>
      <c r="BB36" s="1">
        <f ca="1"/>
        <v>0.30954033623958155</v>
      </c>
      <c r="BC36" s="1">
        <f ca="1"/>
        <v>0.25947191019550103</v>
      </c>
      <c r="BD36" s="1">
        <f ca="1"/>
        <v>0.44822179635562609</v>
      </c>
      <c r="BE36" s="1">
        <f ca="1"/>
        <v>0.66965392029904658</v>
      </c>
      <c r="BF36" s="1">
        <f ca="1"/>
        <v>0.30602561846028231</v>
      </c>
      <c r="BG36" s="1">
        <f ca="1"/>
        <v>1.5624662920085025E-2</v>
      </c>
      <c r="BH36" s="1">
        <f ca="1"/>
        <v>0.45880110908436778</v>
      </c>
      <c r="BI36" s="1">
        <f ca="1"/>
        <v>0.6498026673760815</v>
      </c>
      <c r="BJ36" s="1">
        <f ca="1"/>
        <v>0.49553105798746955</v>
      </c>
      <c r="BK36" s="1">
        <f ca="1"/>
        <v>0.48092783629664515</v>
      </c>
      <c r="BL36" s="1">
        <f ca="1"/>
        <v>0.37187855139234804</v>
      </c>
      <c r="BM36" s="1">
        <f ca="1"/>
        <v>0.47825879047685682</v>
      </c>
      <c r="BN36" s="1">
        <f ca="1"/>
        <v>0.33972653371184836</v>
      </c>
      <c r="BO36" s="1">
        <f ca="1"/>
        <v>0.19595956726711225</v>
      </c>
      <c r="BP36" s="1">
        <f ca="1"/>
        <v>0.58507836248679035</v>
      </c>
      <c r="BQ36" s="1">
        <f ca="1"/>
        <v>0.52619614287983818</v>
      </c>
      <c r="BR36" s="1">
        <f ca="1"/>
        <v>0.27029134124351267</v>
      </c>
      <c r="BS36" s="1">
        <f ca="1"/>
        <v>0.71027045340886108</v>
      </c>
      <c r="BT36" s="1">
        <f ca="1"/>
        <v>0.13245384051818471</v>
      </c>
      <c r="BU36" s="1">
        <f ca="1"/>
        <v>0.30883271944523027</v>
      </c>
      <c r="BV36" s="1">
        <f ca="1"/>
        <v>0.81643202455314745</v>
      </c>
      <c r="BW36" s="1">
        <f ca="1"/>
        <v>0.34728926216315353</v>
      </c>
      <c r="BX36" s="1">
        <f ca="1"/>
        <v>0.44747578573291036</v>
      </c>
      <c r="BY36" s="1">
        <f ca="1"/>
        <v>0.51089324877402642</v>
      </c>
      <c r="BZ36" s="1">
        <f ca="1"/>
        <v>0.5110462304620621</v>
      </c>
      <c r="CA36" s="1">
        <f ca="1"/>
        <v>0.4937308212007655</v>
      </c>
      <c r="CB36" s="1">
        <f ca="1"/>
        <v>0.80658812819416414</v>
      </c>
      <c r="CC36" s="1">
        <f ca="1"/>
        <v>0.69254215707437272</v>
      </c>
      <c r="CD36" s="1">
        <f ca="1"/>
        <v>0.19952341868021101</v>
      </c>
      <c r="CE36" s="1">
        <f ca="1"/>
        <v>0.34056105285445948</v>
      </c>
      <c r="CF36" s="1">
        <f ca="1"/>
        <v>0.30417973136954485</v>
      </c>
      <c r="CG36" s="1">
        <f ca="1"/>
        <v>0.52033997453639047</v>
      </c>
      <c r="CH36" s="1">
        <f ca="1"/>
        <v>0.42309716913026774</v>
      </c>
      <c r="CI36" s="1">
        <f ca="1"/>
        <v>0.42355135951910616</v>
      </c>
      <c r="CJ36" s="1">
        <f ca="1"/>
        <v>0.71260439561231725</v>
      </c>
      <c r="CK36" s="1">
        <f ca="1"/>
        <v>0.17363125441116678</v>
      </c>
      <c r="CL36" s="1">
        <f ca="1"/>
        <v>0.34349115823134058</v>
      </c>
      <c r="CM36" s="1">
        <f ca="1"/>
        <v>0.43562114199234869</v>
      </c>
      <c r="CN36" s="1">
        <f ca="1"/>
        <v>8.8844504911096869E-2</v>
      </c>
      <c r="CO36" s="1">
        <f ca="1"/>
        <v>0.73244976948272544</v>
      </c>
      <c r="CP36" s="1">
        <f ca="1"/>
        <v>0.14905530271214518</v>
      </c>
      <c r="CQ36" s="1">
        <f ca="1"/>
        <v>4.6538446609080027E-2</v>
      </c>
      <c r="CR36" s="1">
        <f ca="1"/>
        <v>0.42201082821430469</v>
      </c>
      <c r="CS36" s="1">
        <f ca="1"/>
        <v>0.24194675774412228</v>
      </c>
      <c r="CT36" s="1">
        <f ca="1"/>
        <v>0.23482152293010528</v>
      </c>
      <c r="CU36" s="1">
        <f ca="1"/>
        <v>0.18737717414312016</v>
      </c>
      <c r="CV36" s="1">
        <f ca="1"/>
        <v>0.46040432409013621</v>
      </c>
      <c r="CW36" s="1">
        <f ca="1"/>
        <v>0.28745086006132564</v>
      </c>
      <c r="CX36" s="1">
        <f ca="1"/>
        <v>0.38827404982772873</v>
      </c>
      <c r="CY36" s="1">
        <f ca="1"/>
        <v>0.65538454595719087</v>
      </c>
      <c r="CZ36" s="1">
        <f ca="1"/>
        <v>0.39493826512507069</v>
      </c>
      <c r="DA36" s="1">
        <f ca="1"/>
        <v>0.63756116483231584</v>
      </c>
      <c r="DB36" s="1">
        <f ca="1"/>
        <v>0.12024655456299012</v>
      </c>
      <c r="DC36" s="1">
        <f ca="1"/>
        <v>0.439869958653896</v>
      </c>
      <c r="DD36" s="1">
        <f ca="1"/>
        <v>0.10620201029874965</v>
      </c>
      <c r="DE36" s="1">
        <f ca="1"/>
        <v>0.28511062703115103</v>
      </c>
      <c r="DF36" s="1">
        <f ca="1"/>
        <v>0.80277460111074062</v>
      </c>
      <c r="DG36" s="1">
        <f ca="1"/>
        <v>0.55175379594308294</v>
      </c>
      <c r="DH36" s="1">
        <f ca="1"/>
        <v>0.42039919050929553</v>
      </c>
      <c r="DI36" s="1">
        <f ca="1"/>
        <v>0.87180532526941157</v>
      </c>
      <c r="DJ36" s="1">
        <f ca="1"/>
        <v>0.58019536645994596</v>
      </c>
      <c r="DK36" s="1">
        <f ca="1"/>
        <v>0.8279723893232791</v>
      </c>
    </row>
    <row r="37" spans="2:115" x14ac:dyDescent="0.15">
      <c r="B37" s="16" t="s">
        <v>42</v>
      </c>
      <c r="C37" s="17"/>
      <c r="D37" s="17"/>
      <c r="E37" s="23"/>
      <c r="F37" s="23"/>
      <c r="G37" s="23"/>
      <c r="H37" s="23"/>
      <c r="I37" s="23"/>
      <c r="J37" s="23"/>
      <c r="K37" s="23"/>
      <c r="L37" s="23"/>
      <c r="M37" s="23"/>
      <c r="N37" s="18"/>
    </row>
    <row r="38" spans="2:115" x14ac:dyDescent="0.15">
      <c r="B38" s="1" t="s">
        <v>9</v>
      </c>
      <c r="C38" s="1" t="s">
        <v>14</v>
      </c>
      <c r="D38" s="2" t="s">
        <v>36</v>
      </c>
      <c r="H38" s="30">
        <f>(H25-E29)*$E$7*E$5</f>
        <v>75.826666666666654</v>
      </c>
      <c r="I38" s="30">
        <f>H38*SQRT(SUMSQ(I25,F29)/(H25-E29)^2+$F$5/$E$5*$F$5/$E$5)</f>
        <v>23.530005426741724</v>
      </c>
      <c r="J38" s="22">
        <f ca="1">AVERAGE(_xlfn.ANCHORARRAY(P38))</f>
        <v>75.557096125581609</v>
      </c>
      <c r="K38" s="22">
        <f ca="1">_xlfn.STDEV.P(_xlfn.ANCHORARRAY(P38))</f>
        <v>23.087039378379657</v>
      </c>
      <c r="L38" s="29">
        <f ca="1">PERCENTILE(_xlfn.ANCHORARRAY(P38),1/2*(1-sims!$N$1))</f>
        <v>37.296921905646073</v>
      </c>
      <c r="M38" s="29">
        <f ca="1">PERCENTILE(_xlfn.ANCHORARRAY(P38),1/2*(1+sims!$N$1))</f>
        <v>111.09651726530943</v>
      </c>
      <c r="N38" s="15">
        <f ca="1">1/2*(M38-L38)/J38</f>
        <v>0.48836971736581064</v>
      </c>
      <c r="O38" s="3"/>
      <c r="P38" s="10" cm="1">
        <f t="array" aca="1" ref="P38:DK38" ca="1">(_xlfn.ANCHORARRAY(P25)-_xlfn.ANCHORARRAY(P29))*$E$7*_xlfn.ANCHORARRAY(P$5)</f>
        <v>126.22224306331609</v>
      </c>
      <c r="Q38" s="10">
        <f ca="1"/>
        <v>61.183444801835016</v>
      </c>
      <c r="R38" s="10">
        <f ca="1"/>
        <v>92.849845858733175</v>
      </c>
      <c r="S38" s="10">
        <f ca="1"/>
        <v>78.589559975306301</v>
      </c>
      <c r="T38" s="10">
        <f ca="1"/>
        <v>104.02766506510655</v>
      </c>
      <c r="U38" s="1">
        <f ca="1"/>
        <v>72.548241256788458</v>
      </c>
      <c r="V38" s="1">
        <f ca="1"/>
        <v>57.793309380318782</v>
      </c>
      <c r="W38" s="1">
        <f ca="1"/>
        <v>56.503979415693301</v>
      </c>
      <c r="X38" s="1">
        <f ca="1"/>
        <v>70.654325302430195</v>
      </c>
      <c r="Y38" s="1">
        <f ca="1"/>
        <v>58.685740010827161</v>
      </c>
      <c r="Z38" s="1">
        <f ca="1"/>
        <v>37.430457659778511</v>
      </c>
      <c r="AA38" s="1">
        <f ca="1"/>
        <v>88.703621501626998</v>
      </c>
      <c r="AB38" s="1">
        <f ca="1"/>
        <v>102.00128558262621</v>
      </c>
      <c r="AC38" s="1">
        <f ca="1"/>
        <v>101.31902469730454</v>
      </c>
      <c r="AD38" s="1">
        <f ca="1"/>
        <v>83.915266554284514</v>
      </c>
      <c r="AE38" s="1">
        <f ca="1"/>
        <v>48.853366008965118</v>
      </c>
      <c r="AF38" s="1">
        <f ca="1"/>
        <v>87.831727697187063</v>
      </c>
      <c r="AG38" s="1">
        <f ca="1"/>
        <v>80.139421373361287</v>
      </c>
      <c r="AH38" s="1">
        <f ca="1"/>
        <v>50.336765305585367</v>
      </c>
      <c r="AI38" s="1">
        <f ca="1"/>
        <v>87.25733844408829</v>
      </c>
      <c r="AJ38" s="1">
        <f ca="1"/>
        <v>60.900885699465192</v>
      </c>
      <c r="AK38" s="1">
        <f ca="1"/>
        <v>62.453978452263911</v>
      </c>
      <c r="AL38" s="1">
        <f ca="1"/>
        <v>73.461076737449659</v>
      </c>
      <c r="AM38" s="1">
        <f ca="1"/>
        <v>58.319199539314909</v>
      </c>
      <c r="AN38" s="1">
        <f ca="1"/>
        <v>121.83244284291396</v>
      </c>
      <c r="AO38" s="1">
        <f ca="1"/>
        <v>67.141100756584052</v>
      </c>
      <c r="AP38" s="1">
        <f ca="1"/>
        <v>23.018465181710024</v>
      </c>
      <c r="AQ38" s="1">
        <f ca="1"/>
        <v>67.730487029160173</v>
      </c>
      <c r="AR38" s="1">
        <f ca="1"/>
        <v>61.282365866939379</v>
      </c>
      <c r="AS38" s="1">
        <f ca="1"/>
        <v>84.568998460368064</v>
      </c>
      <c r="AT38" s="1">
        <f ca="1"/>
        <v>54.305321401101423</v>
      </c>
      <c r="AU38" s="1">
        <f ca="1"/>
        <v>138.05758297042914</v>
      </c>
      <c r="AV38" s="1">
        <f ca="1"/>
        <v>83.509638341303898</v>
      </c>
      <c r="AW38" s="1">
        <f ca="1"/>
        <v>60.937217622377283</v>
      </c>
      <c r="AX38" s="1">
        <f ca="1"/>
        <v>79.111277172274328</v>
      </c>
      <c r="AY38" s="1">
        <f ca="1"/>
        <v>42.123277419586351</v>
      </c>
      <c r="AZ38" s="1">
        <f ca="1"/>
        <v>73.508748081212801</v>
      </c>
      <c r="BA38" s="1">
        <f ca="1"/>
        <v>77.681209578973537</v>
      </c>
      <c r="BB38" s="1">
        <f ca="1"/>
        <v>38.907615529202431</v>
      </c>
      <c r="BC38" s="1">
        <f ca="1"/>
        <v>72.848528478549454</v>
      </c>
      <c r="BD38" s="1">
        <f ca="1"/>
        <v>62.981934605271348</v>
      </c>
      <c r="BE38" s="1">
        <f ca="1"/>
        <v>96.132372239834083</v>
      </c>
      <c r="BF38" s="1">
        <f ca="1"/>
        <v>77.964348266485118</v>
      </c>
      <c r="BG38" s="1">
        <f ca="1"/>
        <v>87.981734575777054</v>
      </c>
      <c r="BH38" s="1">
        <f ca="1"/>
        <v>82.16177946722577</v>
      </c>
      <c r="BI38" s="1">
        <f ca="1"/>
        <v>78.33236038904414</v>
      </c>
      <c r="BJ38" s="1">
        <f ca="1"/>
        <v>69.150612601429685</v>
      </c>
      <c r="BK38" s="1">
        <f ca="1"/>
        <v>51.052079520323083</v>
      </c>
      <c r="BL38" s="1">
        <f ca="1"/>
        <v>67.214067633612089</v>
      </c>
      <c r="BM38" s="1">
        <f ca="1"/>
        <v>58.679015546073089</v>
      </c>
      <c r="BN38" s="1">
        <f ca="1"/>
        <v>59.644662991774382</v>
      </c>
      <c r="BO38" s="1">
        <f ca="1"/>
        <v>86.553991887793799</v>
      </c>
      <c r="BP38" s="1">
        <f ca="1"/>
        <v>109.86123252605263</v>
      </c>
      <c r="BQ38" s="1">
        <f ca="1"/>
        <v>27.16905421599844</v>
      </c>
      <c r="BR38" s="1">
        <f ca="1"/>
        <v>86.867382850762368</v>
      </c>
      <c r="BS38" s="1">
        <f ca="1"/>
        <v>90.08862159890586</v>
      </c>
      <c r="BT38" s="1">
        <f ca="1"/>
        <v>60.713181751281994</v>
      </c>
      <c r="BU38" s="1">
        <f ca="1"/>
        <v>72.709788782012041</v>
      </c>
      <c r="BV38" s="1">
        <f ca="1"/>
        <v>111.64331899340679</v>
      </c>
      <c r="BW38" s="1">
        <f ca="1"/>
        <v>111.06773822698852</v>
      </c>
      <c r="BX38" s="1">
        <f ca="1"/>
        <v>24.717189724368236</v>
      </c>
      <c r="BY38" s="1">
        <f ca="1"/>
        <v>92.58665717985707</v>
      </c>
      <c r="BZ38" s="1">
        <f ca="1"/>
        <v>51.532004201892903</v>
      </c>
      <c r="CA38" s="1">
        <f ca="1"/>
        <v>100.56903276684152</v>
      </c>
      <c r="CB38" s="1">
        <f ca="1"/>
        <v>33.171109070035939</v>
      </c>
      <c r="CC38" s="1">
        <f ca="1"/>
        <v>57.935134760423978</v>
      </c>
      <c r="CD38" s="1">
        <f ca="1"/>
        <v>68.523371867715085</v>
      </c>
      <c r="CE38" s="1">
        <f ca="1"/>
        <v>60.086984312003686</v>
      </c>
      <c r="CF38" s="1">
        <f ca="1"/>
        <v>69.187823899850883</v>
      </c>
      <c r="CG38" s="1">
        <f ca="1"/>
        <v>42.382436661546599</v>
      </c>
      <c r="CH38" s="1">
        <f ca="1"/>
        <v>78.693555585846198</v>
      </c>
      <c r="CI38" s="1">
        <f ca="1"/>
        <v>43.07157756126265</v>
      </c>
      <c r="CJ38" s="1">
        <f ca="1"/>
        <v>105.79045277930253</v>
      </c>
      <c r="CK38" s="1">
        <f ca="1"/>
        <v>68.802467601551484</v>
      </c>
      <c r="CL38" s="1">
        <f ca="1"/>
        <v>73.302029664698509</v>
      </c>
      <c r="CM38" s="1">
        <f ca="1"/>
        <v>70.175518576458529</v>
      </c>
      <c r="CN38" s="1">
        <f ca="1"/>
        <v>49.813691111876203</v>
      </c>
      <c r="CO38" s="1">
        <f ca="1"/>
        <v>66.066002460906532</v>
      </c>
      <c r="CP38" s="1">
        <f ca="1"/>
        <v>108.52487451112971</v>
      </c>
      <c r="CQ38" s="1">
        <f ca="1"/>
        <v>106.12068931668271</v>
      </c>
      <c r="CR38" s="1">
        <f ca="1"/>
        <v>54.833024187020463</v>
      </c>
      <c r="CS38" s="1">
        <f ca="1"/>
        <v>58.561480355604154</v>
      </c>
      <c r="CT38" s="1">
        <f ca="1"/>
        <v>98.780184020863274</v>
      </c>
      <c r="CU38" s="1">
        <f ca="1"/>
        <v>77.060580664729258</v>
      </c>
      <c r="CV38" s="1">
        <f ca="1"/>
        <v>88.234016894197694</v>
      </c>
      <c r="CW38" s="1">
        <f ca="1"/>
        <v>73.333300381672288</v>
      </c>
      <c r="CX38" s="1">
        <f ca="1"/>
        <v>84.190906881457337</v>
      </c>
      <c r="CY38" s="1">
        <f ca="1"/>
        <v>98.294552173820435</v>
      </c>
      <c r="CZ38" s="1">
        <f ca="1"/>
        <v>86.689519362012987</v>
      </c>
      <c r="DA38" s="1">
        <f ca="1"/>
        <v>85.005518077017413</v>
      </c>
      <c r="DB38" s="1">
        <f ca="1"/>
        <v>106.09181379914774</v>
      </c>
      <c r="DC38" s="1">
        <f ca="1"/>
        <v>84.203740203782232</v>
      </c>
      <c r="DD38" s="1">
        <f ca="1"/>
        <v>98.991375537303441</v>
      </c>
      <c r="DE38" s="1">
        <f ca="1"/>
        <v>34.759742577129828</v>
      </c>
      <c r="DF38" s="1">
        <f ca="1"/>
        <v>70.666085772058963</v>
      </c>
      <c r="DG38" s="1">
        <f ca="1"/>
        <v>127.76800155825292</v>
      </c>
      <c r="DH38" s="1">
        <f ca="1"/>
        <v>87.031905211122449</v>
      </c>
      <c r="DI38" s="1">
        <f ca="1"/>
        <v>85.616691787036743</v>
      </c>
      <c r="DJ38" s="1">
        <f ca="1"/>
        <v>84.278163738966384</v>
      </c>
      <c r="DK38" s="1">
        <f ca="1"/>
        <v>103.75108097431766</v>
      </c>
    </row>
    <row r="39" spans="2:115" x14ac:dyDescent="0.15">
      <c r="B39" s="1" t="s">
        <v>9</v>
      </c>
      <c r="C39" s="1" t="s">
        <v>15</v>
      </c>
      <c r="D39" s="2" t="s">
        <v>36</v>
      </c>
      <c r="H39" s="30">
        <f>(H26-E30)*$E$7*E$5</f>
        <v>170.60999999999999</v>
      </c>
      <c r="I39" s="30">
        <f>H39*SQRT(SUMSQ(I26,F30)/(H26-E30)^2+$F$5/$E$5*$F$5/$E$5)</f>
        <v>57.782237068597986</v>
      </c>
      <c r="J39" s="22">
        <f ca="1">AVERAGE(_xlfn.ANCHORARRAY(P39))</f>
        <v>170.62401114270739</v>
      </c>
      <c r="K39" s="22">
        <f ca="1">_xlfn.STDEV.P(_xlfn.ANCHORARRAY(P39))</f>
        <v>68.740953302745439</v>
      </c>
      <c r="L39" s="29">
        <f ca="1">PERCENTILE(_xlfn.ANCHORARRAY(P39),1/2*(1-sims!$N$1))</f>
        <v>61.897296800262879</v>
      </c>
      <c r="M39" s="29">
        <f ca="1">PERCENTILE(_xlfn.ANCHORARRAY(P39),1/2*(1+sims!$N$1))</f>
        <v>289.15215432487713</v>
      </c>
      <c r="N39" s="15">
        <f ca="1">1/2*(M39-L39)/J39</f>
        <v>0.66595215996458335</v>
      </c>
      <c r="O39" s="3"/>
      <c r="P39" s="10" cm="1">
        <f t="array" aca="1" ref="P39:DK39" ca="1">(_xlfn.ANCHORARRAY(P26)-_xlfn.ANCHORARRAY(P30))*$E$7*_xlfn.ANCHORARRAY(P$5)</f>
        <v>210.23069745331918</v>
      </c>
      <c r="Q39" s="10">
        <f ca="1"/>
        <v>138.59336788242027</v>
      </c>
      <c r="R39" s="10">
        <f ca="1"/>
        <v>144.36882267291887</v>
      </c>
      <c r="S39" s="10">
        <f ca="1"/>
        <v>59.758395257461267</v>
      </c>
      <c r="T39" s="10">
        <f ca="1"/>
        <v>149.40395922435772</v>
      </c>
      <c r="U39" s="1">
        <f ca="1"/>
        <v>190.827724405673</v>
      </c>
      <c r="V39" s="1">
        <f ca="1"/>
        <v>255.00115743678174</v>
      </c>
      <c r="W39" s="1">
        <f ca="1"/>
        <v>224.69050074803519</v>
      </c>
      <c r="X39" s="1">
        <f ca="1"/>
        <v>147.8915368408986</v>
      </c>
      <c r="Y39" s="1">
        <f ca="1"/>
        <v>153.28656396981739</v>
      </c>
      <c r="Z39" s="1">
        <f ca="1"/>
        <v>185.37310177902395</v>
      </c>
      <c r="AA39" s="1">
        <f ca="1"/>
        <v>136.54924275863002</v>
      </c>
      <c r="AB39" s="1">
        <f ca="1"/>
        <v>124.85383258153466</v>
      </c>
      <c r="AC39" s="1">
        <f ca="1"/>
        <v>316.76508328592962</v>
      </c>
      <c r="AD39" s="1">
        <f ca="1"/>
        <v>202.61610638051675</v>
      </c>
      <c r="AE39" s="1">
        <f ca="1"/>
        <v>184.17869504507161</v>
      </c>
      <c r="AF39" s="1">
        <f ca="1"/>
        <v>218.17443142523157</v>
      </c>
      <c r="AG39" s="1">
        <f ca="1"/>
        <v>113.10872136797141</v>
      </c>
      <c r="AH39" s="1">
        <f ca="1"/>
        <v>208.50957028047605</v>
      </c>
      <c r="AI39" s="1">
        <f ca="1"/>
        <v>236.02289894339037</v>
      </c>
      <c r="AJ39" s="1">
        <f ca="1"/>
        <v>95.266033139253381</v>
      </c>
      <c r="AK39" s="1">
        <f ca="1"/>
        <v>88.803047283080502</v>
      </c>
      <c r="AL39" s="1">
        <f ca="1"/>
        <v>73.052754364251797</v>
      </c>
      <c r="AM39" s="1">
        <f ca="1"/>
        <v>214.67247818338285</v>
      </c>
      <c r="AN39" s="1">
        <f ca="1"/>
        <v>253.02315742606893</v>
      </c>
      <c r="AO39" s="1">
        <f ca="1"/>
        <v>168.42396212566413</v>
      </c>
      <c r="AP39" s="1">
        <f ca="1"/>
        <v>327.98226775853198</v>
      </c>
      <c r="AQ39" s="1">
        <f ca="1"/>
        <v>138.05342584560796</v>
      </c>
      <c r="AR39" s="1">
        <f ca="1"/>
        <v>304.48100176058881</v>
      </c>
      <c r="AS39" s="1">
        <f ca="1"/>
        <v>288.34537288089234</v>
      </c>
      <c r="AT39" s="1">
        <f ca="1"/>
        <v>178.79075449926393</v>
      </c>
      <c r="AU39" s="1">
        <f ca="1"/>
        <v>210.09923211009726</v>
      </c>
      <c r="AV39" s="1">
        <f ca="1"/>
        <v>121.32476391305796</v>
      </c>
      <c r="AW39" s="1">
        <f ca="1"/>
        <v>139.14836005762805</v>
      </c>
      <c r="AX39" s="1">
        <f ca="1"/>
        <v>63.383192023520174</v>
      </c>
      <c r="AY39" s="1">
        <f ca="1"/>
        <v>212.49256542447114</v>
      </c>
      <c r="AZ39" s="1">
        <f ca="1"/>
        <v>188.13900452634874</v>
      </c>
      <c r="BA39" s="1">
        <f ca="1"/>
        <v>194.81153300835226</v>
      </c>
      <c r="BB39" s="1">
        <f ca="1"/>
        <v>212.80199703333497</v>
      </c>
      <c r="BC39" s="1">
        <f ca="1"/>
        <v>225.77359311318776</v>
      </c>
      <c r="BD39" s="1">
        <f ca="1"/>
        <v>167.54005449993343</v>
      </c>
      <c r="BE39" s="1">
        <f ca="1"/>
        <v>335.8616938163575</v>
      </c>
      <c r="BF39" s="1">
        <f ca="1"/>
        <v>113.67219727085855</v>
      </c>
      <c r="BG39" s="1">
        <f ca="1"/>
        <v>122.62072492991166</v>
      </c>
      <c r="BH39" s="1">
        <f ca="1"/>
        <v>130.7606044246169</v>
      </c>
      <c r="BI39" s="1">
        <f ca="1"/>
        <v>132.04460388567693</v>
      </c>
      <c r="BJ39" s="1">
        <f ca="1"/>
        <v>130.56243427326402</v>
      </c>
      <c r="BK39" s="1">
        <f ca="1"/>
        <v>47.130374078294459</v>
      </c>
      <c r="BL39" s="1">
        <f ca="1"/>
        <v>258.76642045398859</v>
      </c>
      <c r="BM39" s="1">
        <f ca="1"/>
        <v>97.605284816570105</v>
      </c>
      <c r="BN39" s="1">
        <f ca="1"/>
        <v>197.88536092179351</v>
      </c>
      <c r="BO39" s="1">
        <f ca="1"/>
        <v>101.16251005248958</v>
      </c>
      <c r="BP39" s="1">
        <f ca="1"/>
        <v>84.463200387595521</v>
      </c>
      <c r="BQ39" s="1">
        <f ca="1"/>
        <v>62.009870565673488</v>
      </c>
      <c r="BR39" s="1">
        <f ca="1"/>
        <v>103.55242388130638</v>
      </c>
      <c r="BS39" s="1">
        <f ca="1"/>
        <v>263.43552552165232</v>
      </c>
      <c r="BT39" s="1">
        <f ca="1"/>
        <v>45.189640910752161</v>
      </c>
      <c r="BU39" s="1">
        <f ca="1"/>
        <v>120.33982701665983</v>
      </c>
      <c r="BV39" s="1">
        <f ca="1"/>
        <v>252.86778828526533</v>
      </c>
      <c r="BW39" s="1">
        <f ca="1"/>
        <v>93.27884476087965</v>
      </c>
      <c r="BX39" s="1">
        <f ca="1"/>
        <v>182.68578847210489</v>
      </c>
      <c r="BY39" s="1">
        <f ca="1"/>
        <v>113.57643387545276</v>
      </c>
      <c r="BZ39" s="1">
        <f ca="1"/>
        <v>88.832936480025836</v>
      </c>
      <c r="CA39" s="1">
        <f ca="1"/>
        <v>195.28347934310696</v>
      </c>
      <c r="CB39" s="1">
        <f ca="1"/>
        <v>128.91411072937191</v>
      </c>
      <c r="CC39" s="1">
        <f ca="1"/>
        <v>182.32199791312485</v>
      </c>
      <c r="CD39" s="1">
        <f ca="1"/>
        <v>91.707342340273499</v>
      </c>
      <c r="CE39" s="1">
        <f ca="1"/>
        <v>99.475497046644335</v>
      </c>
      <c r="CF39" s="1">
        <f ca="1"/>
        <v>181.77017946382253</v>
      </c>
      <c r="CG39" s="1">
        <f ca="1"/>
        <v>149.52196224881763</v>
      </c>
      <c r="CH39" s="1">
        <f ca="1"/>
        <v>147.59401672526531</v>
      </c>
      <c r="CI39" s="1">
        <f ca="1"/>
        <v>47.244730448589408</v>
      </c>
      <c r="CJ39" s="1">
        <f ca="1"/>
        <v>272.01013537235701</v>
      </c>
      <c r="CK39" s="1">
        <f ca="1"/>
        <v>134.7888221732812</v>
      </c>
      <c r="CL39" s="1">
        <f ca="1"/>
        <v>227.34311035468056</v>
      </c>
      <c r="CM39" s="1">
        <f ca="1"/>
        <v>170.27227491479022</v>
      </c>
      <c r="CN39" s="1">
        <f ca="1"/>
        <v>257.41312136081211</v>
      </c>
      <c r="CO39" s="1">
        <f ca="1"/>
        <v>221.97771520507465</v>
      </c>
      <c r="CP39" s="1">
        <f ca="1"/>
        <v>219.90925115020858</v>
      </c>
      <c r="CQ39" s="1">
        <f ca="1"/>
        <v>200.01684929402958</v>
      </c>
      <c r="CR39" s="1">
        <f ca="1"/>
        <v>178.45847988348814</v>
      </c>
      <c r="CS39" s="1">
        <f ca="1"/>
        <v>252.67964875553537</v>
      </c>
      <c r="CT39" s="1">
        <f ca="1"/>
        <v>140.29357343500723</v>
      </c>
      <c r="CU39" s="1">
        <f ca="1"/>
        <v>240.40833451771718</v>
      </c>
      <c r="CV39" s="1">
        <f ca="1"/>
        <v>262.63667303807836</v>
      </c>
      <c r="CW39" s="1">
        <f ca="1"/>
        <v>146.72336334862547</v>
      </c>
      <c r="CX39" s="1">
        <f ca="1"/>
        <v>147.95462833591569</v>
      </c>
      <c r="CY39" s="1">
        <f ca="1"/>
        <v>158.65722263242498</v>
      </c>
      <c r="CZ39" s="1">
        <f ca="1"/>
        <v>201.40343389290283</v>
      </c>
      <c r="DA39" s="1">
        <f ca="1"/>
        <v>145.67095567210723</v>
      </c>
      <c r="DB39" s="1">
        <f ca="1"/>
        <v>137.20535761380876</v>
      </c>
      <c r="DC39" s="1">
        <f ca="1"/>
        <v>270.60965525869074</v>
      </c>
      <c r="DD39" s="1">
        <f ca="1"/>
        <v>106.6212281797019</v>
      </c>
      <c r="DE39" s="1">
        <f ca="1"/>
        <v>144.91588861113914</v>
      </c>
      <c r="DF39" s="1">
        <f ca="1"/>
        <v>334.32207602498738</v>
      </c>
      <c r="DG39" s="1">
        <f ca="1"/>
        <v>148.65589981631305</v>
      </c>
      <c r="DH39" s="1">
        <f ca="1"/>
        <v>128.13121730509025</v>
      </c>
      <c r="DI39" s="1">
        <f ca="1"/>
        <v>263.07113422152264</v>
      </c>
      <c r="DJ39" s="1">
        <f ca="1"/>
        <v>124.91178579515403</v>
      </c>
      <c r="DK39" s="1">
        <f ca="1"/>
        <v>56.588512051111501</v>
      </c>
    </row>
    <row r="40" spans="2:115" x14ac:dyDescent="0.15">
      <c r="B40" s="1" t="s">
        <v>9</v>
      </c>
      <c r="C40" s="1" t="s">
        <v>16</v>
      </c>
      <c r="D40" s="2" t="s">
        <v>36</v>
      </c>
      <c r="H40" s="30">
        <f>(H27-E31)*$E$7*E$5</f>
        <v>404.98333333333329</v>
      </c>
      <c r="I40" s="30">
        <f>H40*SQRT(SUMSQ(I27,F31)/(H27-E31)^2+$F$5/$E$5*$F$5/$E$5)</f>
        <v>64.955375718112577</v>
      </c>
      <c r="J40" s="22">
        <f ca="1">AVERAGE(_xlfn.ANCHORARRAY(P40))</f>
        <v>405.18635555644914</v>
      </c>
      <c r="K40" s="22">
        <f ca="1">_xlfn.STDEV.P(_xlfn.ANCHORARRAY(P40))</f>
        <v>78.16406772878878</v>
      </c>
      <c r="L40" s="29">
        <f ca="1">PERCENTILE(_xlfn.ANCHORARRAY(P40),1/2*(1-sims!$N$1))</f>
        <v>282.35996156128186</v>
      </c>
      <c r="M40" s="29">
        <f ca="1">PERCENTILE(_xlfn.ANCHORARRAY(P40),1/2*(1+sims!$N$1))</f>
        <v>529.24680088762466</v>
      </c>
      <c r="N40" s="15">
        <f ca="1">1/2*(M40-L40)/J40</f>
        <v>0.30465838242169951</v>
      </c>
      <c r="O40" s="3"/>
      <c r="P40" s="10" cm="1">
        <f t="array" aca="1" ref="P40:DK40" ca="1">(_xlfn.ANCHORARRAY(P27)-_xlfn.ANCHORARRAY(P31))*$E$7*_xlfn.ANCHORARRAY(P$5)</f>
        <v>445.17223383610184</v>
      </c>
      <c r="Q40" s="10">
        <f ca="1"/>
        <v>430.48044861239941</v>
      </c>
      <c r="R40" s="10">
        <f ca="1"/>
        <v>503.94024549335086</v>
      </c>
      <c r="S40" s="10">
        <f ca="1"/>
        <v>369.0325591069959</v>
      </c>
      <c r="T40" s="10">
        <f ca="1"/>
        <v>371.1841959251945</v>
      </c>
      <c r="U40" s="1">
        <f ca="1"/>
        <v>307.25681927629756</v>
      </c>
      <c r="V40" s="1">
        <f ca="1"/>
        <v>552.76205895369355</v>
      </c>
      <c r="W40" s="1">
        <f ca="1"/>
        <v>408.0774814605557</v>
      </c>
      <c r="X40" s="1">
        <f ca="1"/>
        <v>347.11761357941242</v>
      </c>
      <c r="Y40" s="1">
        <f ca="1"/>
        <v>409.94903895351342</v>
      </c>
      <c r="Z40" s="1">
        <f ca="1"/>
        <v>369.43430502349446</v>
      </c>
      <c r="AA40" s="1">
        <f ca="1"/>
        <v>340.69360913730725</v>
      </c>
      <c r="AB40" s="1">
        <f ca="1"/>
        <v>372.58515424873582</v>
      </c>
      <c r="AC40" s="1">
        <f ca="1"/>
        <v>471.02801927849964</v>
      </c>
      <c r="AD40" s="1">
        <f ca="1"/>
        <v>376.60424822421891</v>
      </c>
      <c r="AE40" s="1">
        <f ca="1"/>
        <v>419.09973452922651</v>
      </c>
      <c r="AF40" s="1">
        <f ca="1"/>
        <v>391.47090828255961</v>
      </c>
      <c r="AG40" s="1">
        <f ca="1"/>
        <v>231.19150051681862</v>
      </c>
      <c r="AH40" s="1">
        <f ca="1"/>
        <v>352.3075147364396</v>
      </c>
      <c r="AI40" s="1">
        <f ca="1"/>
        <v>459.886791111055</v>
      </c>
      <c r="AJ40" s="1">
        <f ca="1"/>
        <v>527.58179225575986</v>
      </c>
      <c r="AK40" s="1">
        <f ca="1"/>
        <v>355.72162812401183</v>
      </c>
      <c r="AL40" s="1">
        <f ca="1"/>
        <v>395.28350921351034</v>
      </c>
      <c r="AM40" s="1">
        <f ca="1"/>
        <v>389.56769852385889</v>
      </c>
      <c r="AN40" s="1">
        <f ca="1"/>
        <v>572.23799493408785</v>
      </c>
      <c r="AO40" s="1">
        <f ca="1"/>
        <v>381.90618130157242</v>
      </c>
      <c r="AP40" s="1">
        <f ca="1"/>
        <v>451.87804165074743</v>
      </c>
      <c r="AQ40" s="1">
        <f ca="1"/>
        <v>478.58489977283187</v>
      </c>
      <c r="AR40" s="1">
        <f ca="1"/>
        <v>285.183127517196</v>
      </c>
      <c r="AS40" s="1">
        <f ca="1"/>
        <v>414.64061423561418</v>
      </c>
      <c r="AT40" s="1">
        <f ca="1"/>
        <v>432.03095874530271</v>
      </c>
      <c r="AU40" s="1">
        <f ca="1"/>
        <v>504.1802867439369</v>
      </c>
      <c r="AV40" s="1">
        <f ca="1"/>
        <v>448.28580266661965</v>
      </c>
      <c r="AW40" s="1">
        <f ca="1"/>
        <v>687.41124458142292</v>
      </c>
      <c r="AX40" s="1">
        <f ca="1"/>
        <v>382.67385011814554</v>
      </c>
      <c r="AY40" s="1">
        <f ca="1"/>
        <v>299.28273857014659</v>
      </c>
      <c r="AZ40" s="1">
        <f ca="1"/>
        <v>394.9854335936385</v>
      </c>
      <c r="BA40" s="1">
        <f ca="1"/>
        <v>293.130738522618</v>
      </c>
      <c r="BB40" s="1">
        <f ca="1"/>
        <v>398.6057098998204</v>
      </c>
      <c r="BC40" s="1">
        <f ca="1"/>
        <v>375.40890858603967</v>
      </c>
      <c r="BD40" s="1">
        <f ca="1"/>
        <v>430.3875901055942</v>
      </c>
      <c r="BE40" s="1">
        <f ca="1"/>
        <v>366.7528505558102</v>
      </c>
      <c r="BF40" s="1">
        <f ca="1"/>
        <v>338.34464836225396</v>
      </c>
      <c r="BG40" s="1">
        <f ca="1"/>
        <v>404.93199270955449</v>
      </c>
      <c r="BH40" s="1">
        <f ca="1"/>
        <v>473.84060247490805</v>
      </c>
      <c r="BI40" s="1">
        <f ca="1"/>
        <v>438.09442363160548</v>
      </c>
      <c r="BJ40" s="1">
        <f ca="1"/>
        <v>479.28641255019892</v>
      </c>
      <c r="BK40" s="1">
        <f ca="1"/>
        <v>320.68395366277554</v>
      </c>
      <c r="BL40" s="1">
        <f ca="1"/>
        <v>528.67182627059253</v>
      </c>
      <c r="BM40" s="1">
        <f ca="1"/>
        <v>433.523647427512</v>
      </c>
      <c r="BN40" s="1">
        <f ca="1"/>
        <v>390.8239911800564</v>
      </c>
      <c r="BO40" s="1">
        <f ca="1"/>
        <v>225.02917567940494</v>
      </c>
      <c r="BP40" s="1">
        <f ca="1"/>
        <v>508.03537475128257</v>
      </c>
      <c r="BQ40" s="1">
        <f ca="1"/>
        <v>323.66784249043934</v>
      </c>
      <c r="BR40" s="1">
        <f ca="1"/>
        <v>277.52397352802944</v>
      </c>
      <c r="BS40" s="1">
        <f ca="1"/>
        <v>364.09543477429798</v>
      </c>
      <c r="BT40" s="1">
        <f ca="1"/>
        <v>342.6105116860528</v>
      </c>
      <c r="BU40" s="1">
        <f ca="1"/>
        <v>383.42126478699328</v>
      </c>
      <c r="BV40" s="1">
        <f ca="1"/>
        <v>410.75301491363763</v>
      </c>
      <c r="BW40" s="1">
        <f ca="1"/>
        <v>403.77824865486605</v>
      </c>
      <c r="BX40" s="1">
        <f ca="1"/>
        <v>274.23312221863222</v>
      </c>
      <c r="BY40" s="1">
        <f ca="1"/>
        <v>282.61448724724255</v>
      </c>
      <c r="BZ40" s="1">
        <f ca="1"/>
        <v>483.8184386427987</v>
      </c>
      <c r="CA40" s="1">
        <f ca="1"/>
        <v>505.88845063367017</v>
      </c>
      <c r="CB40" s="1">
        <f ca="1"/>
        <v>403.71977067863764</v>
      </c>
      <c r="CC40" s="1">
        <f ca="1"/>
        <v>421.04133705953871</v>
      </c>
      <c r="CD40" s="1">
        <f ca="1"/>
        <v>385.17958874425813</v>
      </c>
      <c r="CE40" s="1">
        <f ca="1"/>
        <v>441.55276654063789</v>
      </c>
      <c r="CF40" s="1">
        <f ca="1"/>
        <v>392.9309516073622</v>
      </c>
      <c r="CG40" s="1">
        <f ca="1"/>
        <v>419.84384749314484</v>
      </c>
      <c r="CH40" s="1">
        <f ca="1"/>
        <v>433.45176309437096</v>
      </c>
      <c r="CI40" s="1">
        <f ca="1"/>
        <v>371.06676760036532</v>
      </c>
      <c r="CJ40" s="1">
        <f ca="1"/>
        <v>465.73806715521152</v>
      </c>
      <c r="CK40" s="1">
        <f ca="1"/>
        <v>322.98262525278437</v>
      </c>
      <c r="CL40" s="1">
        <f ca="1"/>
        <v>366.76804720611</v>
      </c>
      <c r="CM40" s="1">
        <f ca="1"/>
        <v>522.25748477539821</v>
      </c>
      <c r="CN40" s="1">
        <f ca="1"/>
        <v>382.08328653936672</v>
      </c>
      <c r="CO40" s="1">
        <f ca="1"/>
        <v>390.91587391994881</v>
      </c>
      <c r="CP40" s="1">
        <f ca="1"/>
        <v>350.62913746946629</v>
      </c>
      <c r="CQ40" s="1">
        <f ca="1"/>
        <v>551.2383469376482</v>
      </c>
      <c r="CR40" s="1">
        <f ca="1"/>
        <v>341.70624458681419</v>
      </c>
      <c r="CS40" s="1">
        <f ca="1"/>
        <v>517.36298986169948</v>
      </c>
      <c r="CT40" s="1">
        <f ca="1"/>
        <v>478.23541741525355</v>
      </c>
      <c r="CU40" s="1">
        <f ca="1"/>
        <v>438.12128350922086</v>
      </c>
      <c r="CV40" s="1">
        <f ca="1"/>
        <v>392.00339402956342</v>
      </c>
      <c r="CW40" s="1">
        <f ca="1"/>
        <v>216.28450835941774</v>
      </c>
      <c r="CX40" s="1">
        <f ca="1"/>
        <v>384.20472111187678</v>
      </c>
      <c r="CY40" s="1">
        <f ca="1"/>
        <v>377.73018285803374</v>
      </c>
      <c r="CZ40" s="1">
        <f ca="1"/>
        <v>324.7714016399969</v>
      </c>
      <c r="DA40" s="1">
        <f ca="1"/>
        <v>449.50822810584418</v>
      </c>
      <c r="DB40" s="1">
        <f ca="1"/>
        <v>374.09204146498286</v>
      </c>
      <c r="DC40" s="1">
        <f ca="1"/>
        <v>449.52627697025446</v>
      </c>
      <c r="DD40" s="1">
        <f ca="1"/>
        <v>495.60449697656315</v>
      </c>
      <c r="DE40" s="1">
        <f ca="1"/>
        <v>378.72578755148555</v>
      </c>
      <c r="DF40" s="1">
        <f ca="1"/>
        <v>442.26050176305949</v>
      </c>
      <c r="DG40" s="1">
        <f ca="1"/>
        <v>398.44965713270699</v>
      </c>
      <c r="DH40" s="1">
        <f ca="1"/>
        <v>440.73366867006359</v>
      </c>
      <c r="DI40" s="1">
        <f ca="1"/>
        <v>540.17131861123471</v>
      </c>
      <c r="DJ40" s="1">
        <f ca="1"/>
        <v>336.02816177175725</v>
      </c>
      <c r="DK40" s="1">
        <f ca="1"/>
        <v>333.04869239988511</v>
      </c>
    </row>
    <row r="41" spans="2:115" x14ac:dyDescent="0.15">
      <c r="B41" s="1" t="s">
        <v>9</v>
      </c>
      <c r="C41" s="1" t="s">
        <v>17</v>
      </c>
      <c r="D41" s="2" t="s">
        <v>36</v>
      </c>
      <c r="H41" s="30">
        <f>(H28-E32)*$E$7*E$5</f>
        <v>220.58666666666664</v>
      </c>
      <c r="I41" s="30">
        <f>H41*SQRT(SUMSQ(I28,F32)/(H28-E32)^2+$F$5/$E$5*$F$5/$E$5)</f>
        <v>67.54201132926967</v>
      </c>
      <c r="J41" s="22">
        <f ca="1">AVERAGE(_xlfn.ANCHORARRAY(P41))</f>
        <v>219.46048385632233</v>
      </c>
      <c r="K41" s="22">
        <f ca="1">_xlfn.STDEV.P(_xlfn.ANCHORARRAY(P41))</f>
        <v>78.291338046868617</v>
      </c>
      <c r="L41" s="29">
        <f ca="1">PERCENTILE(_xlfn.ANCHORARRAY(P41),1/2*(1-sims!$N$1))</f>
        <v>102.0689542342374</v>
      </c>
      <c r="M41" s="29">
        <f ca="1">PERCENTILE(_xlfn.ANCHORARRAY(P41),1/2*(1+sims!$N$1))</f>
        <v>341.66861048597275</v>
      </c>
      <c r="N41" s="15">
        <f ca="1">1/2*(M41-L41)/J41</f>
        <v>0.54588336825275086</v>
      </c>
      <c r="O41" s="3"/>
      <c r="P41" s="10" cm="1">
        <f t="array" aca="1" ref="P41:DK41" ca="1">(_xlfn.ANCHORARRAY(P28)-_xlfn.ANCHORARRAY(P32))*$E$7*_xlfn.ANCHORARRAY(P$5)</f>
        <v>186.97778159596544</v>
      </c>
      <c r="Q41" s="10">
        <f ca="1"/>
        <v>143.91884138119624</v>
      </c>
      <c r="R41" s="10">
        <f ca="1"/>
        <v>58.658889884706873</v>
      </c>
      <c r="S41" s="10">
        <f ca="1"/>
        <v>84.672064215735531</v>
      </c>
      <c r="T41" s="10">
        <f ca="1"/>
        <v>172.68325405915988</v>
      </c>
      <c r="U41" s="1">
        <f ca="1"/>
        <v>184.7394985157681</v>
      </c>
      <c r="V41" s="1">
        <f ca="1"/>
        <v>70.374029603166733</v>
      </c>
      <c r="W41" s="1">
        <f ca="1"/>
        <v>226.80048531427897</v>
      </c>
      <c r="X41" s="1">
        <f ca="1"/>
        <v>138.24404455599665</v>
      </c>
      <c r="Y41" s="1">
        <f ca="1"/>
        <v>268.06598411784688</v>
      </c>
      <c r="Z41" s="1">
        <f ca="1"/>
        <v>105.75776752956442</v>
      </c>
      <c r="AA41" s="1">
        <f ca="1"/>
        <v>287.79841546712765</v>
      </c>
      <c r="AB41" s="1">
        <f ca="1"/>
        <v>251.78414872926942</v>
      </c>
      <c r="AC41" s="1">
        <f ca="1"/>
        <v>250.20578592036026</v>
      </c>
      <c r="AD41" s="1">
        <f ca="1"/>
        <v>141.64850036233238</v>
      </c>
      <c r="AE41" s="1">
        <f ca="1"/>
        <v>295.25293836782163</v>
      </c>
      <c r="AF41" s="1">
        <f ca="1"/>
        <v>124.64746452235698</v>
      </c>
      <c r="AG41" s="1">
        <f ca="1"/>
        <v>132.64048615184112</v>
      </c>
      <c r="AH41" s="1">
        <f ca="1"/>
        <v>134.54116967811115</v>
      </c>
      <c r="AI41" s="1">
        <f ca="1"/>
        <v>130.61516974193478</v>
      </c>
      <c r="AJ41" s="1">
        <f ca="1"/>
        <v>251.86094218123159</v>
      </c>
      <c r="AK41" s="1">
        <f ca="1"/>
        <v>278.44681534559038</v>
      </c>
      <c r="AL41" s="1">
        <f ca="1"/>
        <v>194.83129428248435</v>
      </c>
      <c r="AM41" s="1">
        <f ca="1"/>
        <v>185.96569122244</v>
      </c>
      <c r="AN41" s="1">
        <f ca="1"/>
        <v>225.4926131159464</v>
      </c>
      <c r="AO41" s="1">
        <f ca="1"/>
        <v>263.2262131692554</v>
      </c>
      <c r="AP41" s="1">
        <f ca="1"/>
        <v>222.40073847025948</v>
      </c>
      <c r="AQ41" s="1">
        <f ca="1"/>
        <v>334.26298294869258</v>
      </c>
      <c r="AR41" s="1">
        <f ca="1"/>
        <v>220.39853792083704</v>
      </c>
      <c r="AS41" s="1">
        <f ca="1"/>
        <v>156.34931600232039</v>
      </c>
      <c r="AT41" s="1">
        <f ca="1"/>
        <v>254.02272428033891</v>
      </c>
      <c r="AU41" s="1">
        <f ca="1"/>
        <v>288.3424207842055</v>
      </c>
      <c r="AV41" s="1">
        <f ca="1"/>
        <v>368.3526889832421</v>
      </c>
      <c r="AW41" s="1">
        <f ca="1"/>
        <v>345.80737987013106</v>
      </c>
      <c r="AX41" s="1">
        <f ca="1"/>
        <v>142.98164693756055</v>
      </c>
      <c r="AY41" s="1">
        <f ca="1"/>
        <v>295.90589509471937</v>
      </c>
      <c r="AZ41" s="1">
        <f ca="1"/>
        <v>225.68321532558568</v>
      </c>
      <c r="BA41" s="1">
        <f ca="1"/>
        <v>252.34549752848829</v>
      </c>
      <c r="BB41" s="1">
        <f ca="1"/>
        <v>195.24554462002089</v>
      </c>
      <c r="BC41" s="1">
        <f ca="1"/>
        <v>167.81288799536705</v>
      </c>
      <c r="BD41" s="1">
        <f ca="1"/>
        <v>141.19655632047983</v>
      </c>
      <c r="BE41" s="1">
        <f ca="1"/>
        <v>273.16493604646342</v>
      </c>
      <c r="BF41" s="1">
        <f ca="1"/>
        <v>269.36634598669485</v>
      </c>
      <c r="BG41" s="1">
        <f ca="1"/>
        <v>177.13321056235881</v>
      </c>
      <c r="BH41" s="1">
        <f ca="1"/>
        <v>104.22304034632216</v>
      </c>
      <c r="BI41" s="1">
        <f ca="1"/>
        <v>313.4331955726019</v>
      </c>
      <c r="BJ41" s="1">
        <f ca="1"/>
        <v>288.83638425372453</v>
      </c>
      <c r="BK41" s="1">
        <f ca="1"/>
        <v>219.68204767219348</v>
      </c>
      <c r="BL41" s="1">
        <f ca="1"/>
        <v>456.68646387380971</v>
      </c>
      <c r="BM41" s="1">
        <f ca="1"/>
        <v>346.77308939540939</v>
      </c>
      <c r="BN41" s="1">
        <f ca="1"/>
        <v>182.27735025789011</v>
      </c>
      <c r="BO41" s="1">
        <f ca="1"/>
        <v>220.69100927925936</v>
      </c>
      <c r="BP41" s="1">
        <f ca="1"/>
        <v>211.38218763697614</v>
      </c>
      <c r="BQ41" s="1">
        <f ca="1"/>
        <v>140.01902634332734</v>
      </c>
      <c r="BR41" s="1">
        <f ca="1"/>
        <v>186.42757126006114</v>
      </c>
      <c r="BS41" s="1">
        <f ca="1"/>
        <v>250.59674086116462</v>
      </c>
      <c r="BT41" s="1">
        <f ca="1"/>
        <v>169.52347958756712</v>
      </c>
      <c r="BU41" s="1">
        <f ca="1"/>
        <v>332.64977452455025</v>
      </c>
      <c r="BV41" s="1">
        <f ca="1"/>
        <v>318.59867046428246</v>
      </c>
      <c r="BW41" s="1">
        <f ca="1"/>
        <v>121.04961616461874</v>
      </c>
      <c r="BX41" s="1">
        <f ca="1"/>
        <v>185.29742044287721</v>
      </c>
      <c r="BY41" s="1">
        <f ca="1"/>
        <v>218.21669782543938</v>
      </c>
      <c r="BZ41" s="1">
        <f ca="1"/>
        <v>313.65012847508882</v>
      </c>
      <c r="CA41" s="1">
        <f ca="1"/>
        <v>272.11139528021499</v>
      </c>
      <c r="CB41" s="1">
        <f ca="1"/>
        <v>401.45325737824379</v>
      </c>
      <c r="CC41" s="1">
        <f ca="1"/>
        <v>259.86404826642206</v>
      </c>
      <c r="CD41" s="1">
        <f ca="1"/>
        <v>179.77872083471934</v>
      </c>
      <c r="CE41" s="1">
        <f ca="1"/>
        <v>134.53636825964813</v>
      </c>
      <c r="CF41" s="1">
        <f ca="1"/>
        <v>193.65620742515091</v>
      </c>
      <c r="CG41" s="1">
        <f ca="1"/>
        <v>209.14435646041139</v>
      </c>
      <c r="CH41" s="1">
        <f ca="1"/>
        <v>322.47198703727946</v>
      </c>
      <c r="CI41" s="1">
        <f ca="1"/>
        <v>102.73472652434785</v>
      </c>
      <c r="CJ41" s="1">
        <f ca="1"/>
        <v>341.4507805183855</v>
      </c>
      <c r="CK41" s="1">
        <f ca="1"/>
        <v>199.46888851521661</v>
      </c>
      <c r="CL41" s="1">
        <f ca="1"/>
        <v>292.54984888050097</v>
      </c>
      <c r="CM41" s="1">
        <f ca="1"/>
        <v>236.06372116789657</v>
      </c>
      <c r="CN41" s="1">
        <f ca="1"/>
        <v>234.32845291806424</v>
      </c>
      <c r="CO41" s="1">
        <f ca="1"/>
        <v>157.3502529577155</v>
      </c>
      <c r="CP41" s="1">
        <f ca="1"/>
        <v>297.30611332358626</v>
      </c>
      <c r="CQ41" s="1">
        <f ca="1"/>
        <v>248.0559833781538</v>
      </c>
      <c r="CR41" s="1">
        <f ca="1"/>
        <v>206.4205971310131</v>
      </c>
      <c r="CS41" s="1">
        <f ca="1"/>
        <v>271.94090575384274</v>
      </c>
      <c r="CT41" s="1">
        <f ca="1"/>
        <v>197.16867248844031</v>
      </c>
      <c r="CU41" s="1">
        <f ca="1"/>
        <v>218.18116588163258</v>
      </c>
      <c r="CV41" s="1">
        <f ca="1"/>
        <v>264.74865888638675</v>
      </c>
      <c r="CW41" s="1">
        <f ca="1"/>
        <v>259.63368752053549</v>
      </c>
      <c r="CX41" s="1">
        <f ca="1"/>
        <v>152.12014936210065</v>
      </c>
      <c r="CY41" s="1">
        <f ca="1"/>
        <v>217.91770331420184</v>
      </c>
      <c r="CZ41" s="1">
        <f ca="1"/>
        <v>50.273829946989736</v>
      </c>
      <c r="DA41" s="1">
        <f ca="1"/>
        <v>167.2728796721081</v>
      </c>
      <c r="DB41" s="1">
        <f ca="1"/>
        <v>336.9298076858226</v>
      </c>
      <c r="DC41" s="1">
        <f ca="1"/>
        <v>175.22109865460931</v>
      </c>
      <c r="DD41" s="1">
        <f ca="1"/>
        <v>291.44730789947283</v>
      </c>
      <c r="DE41" s="1">
        <f ca="1"/>
        <v>221.84164061870359</v>
      </c>
      <c r="DF41" s="1">
        <f ca="1"/>
        <v>211.56197850234156</v>
      </c>
      <c r="DG41" s="1">
        <f ca="1"/>
        <v>109.90800914650193</v>
      </c>
      <c r="DH41" s="1">
        <f ca="1"/>
        <v>160.82391905662425</v>
      </c>
      <c r="DI41" s="1">
        <f ca="1"/>
        <v>328.84557990442721</v>
      </c>
      <c r="DJ41" s="1">
        <f ca="1"/>
        <v>231.40969541197026</v>
      </c>
      <c r="DK41" s="1">
        <f ca="1"/>
        <v>89.419280722138822</v>
      </c>
    </row>
    <row r="42" spans="2:115" x14ac:dyDescent="0.15">
      <c r="B42" s="16" t="s">
        <v>28</v>
      </c>
      <c r="C42" s="17"/>
      <c r="D42" s="17"/>
      <c r="E42" s="23"/>
      <c r="F42" s="23"/>
      <c r="G42" s="23"/>
      <c r="H42" s="23"/>
      <c r="I42" s="23"/>
      <c r="J42" s="23"/>
      <c r="K42" s="23"/>
      <c r="L42" s="23"/>
      <c r="M42" s="23"/>
      <c r="N42" s="18"/>
      <c r="O42" s="5"/>
      <c r="P42" s="5"/>
    </row>
    <row r="43" spans="2:115" x14ac:dyDescent="0.15">
      <c r="B43" s="1" t="s">
        <v>39</v>
      </c>
      <c r="C43" s="1" t="s">
        <v>14</v>
      </c>
      <c r="D43" s="2" t="s">
        <v>26</v>
      </c>
      <c r="E43" s="21">
        <v>5000</v>
      </c>
      <c r="F43" s="21">
        <v>600</v>
      </c>
      <c r="G43" s="27" t="s">
        <v>61</v>
      </c>
      <c r="H43" s="33"/>
      <c r="I43" s="33"/>
      <c r="J43" s="22">
        <f ca="1">AVERAGE(_xlfn.ANCHORARRAY(P43))</f>
        <v>4934.1515712235187</v>
      </c>
      <c r="K43" s="22">
        <f ca="1">_xlfn.STDEV.P(_xlfn.ANCHORARRAY(P43))</f>
        <v>638.25355375870811</v>
      </c>
      <c r="L43" s="29">
        <f ca="1">PERCENTILE(_xlfn.ANCHORARRAY(P43),1/2*(1-sims!$N$1))</f>
        <v>3892.794434228213</v>
      </c>
      <c r="M43" s="29">
        <f ca="1">PERCENTILE(_xlfn.ANCHORARRAY(P43),1/2*(1+sims!$N$1))</f>
        <v>6044.8374261617691</v>
      </c>
      <c r="N43" s="15">
        <f ca="1">1/2*(M43-L43)/J43</f>
        <v>0.21807629547544638</v>
      </c>
      <c r="O43" s="3"/>
      <c r="P43" s="10" cm="1">
        <f t="array" aca="1" ref="P43:DK43" ca="1">_xlfn.NORM.INV(_xlfn.RANDARRAY(1,$Q$2),E43,F43)</f>
        <v>3812.2493682140926</v>
      </c>
      <c r="Q43" s="10">
        <f ca="1"/>
        <v>5266.1014286987192</v>
      </c>
      <c r="R43" s="10">
        <f ca="1"/>
        <v>4607.3026378372524</v>
      </c>
      <c r="S43" s="10">
        <f ca="1"/>
        <v>5335.1837768427376</v>
      </c>
      <c r="T43" s="10">
        <f ca="1"/>
        <v>5111.3642522231003</v>
      </c>
      <c r="U43" s="1">
        <f ca="1"/>
        <v>4500.3055537440587</v>
      </c>
      <c r="V43" s="1">
        <f ca="1"/>
        <v>5112.6763492314203</v>
      </c>
      <c r="W43" s="1">
        <f ca="1"/>
        <v>4702.3744254997619</v>
      </c>
      <c r="X43" s="1">
        <f ca="1"/>
        <v>4507.3440678990073</v>
      </c>
      <c r="Y43" s="1">
        <f ca="1"/>
        <v>4814.0971303515207</v>
      </c>
      <c r="Z43" s="1">
        <f ca="1"/>
        <v>5057.4176493884934</v>
      </c>
      <c r="AA43" s="1">
        <f ca="1"/>
        <v>5147.1185685231412</v>
      </c>
      <c r="AB43" s="1">
        <f ca="1"/>
        <v>5488.6182739589785</v>
      </c>
      <c r="AC43" s="1">
        <f ca="1"/>
        <v>4740.6017435270496</v>
      </c>
      <c r="AD43" s="1">
        <f ca="1"/>
        <v>5693.8747322424224</v>
      </c>
      <c r="AE43" s="1">
        <f ca="1"/>
        <v>4633.0628215092074</v>
      </c>
      <c r="AF43" s="1">
        <f ca="1"/>
        <v>5197.4950729681614</v>
      </c>
      <c r="AG43" s="1">
        <f ca="1"/>
        <v>5099.9092797333569</v>
      </c>
      <c r="AH43" s="1">
        <f ca="1"/>
        <v>5465.3565676720109</v>
      </c>
      <c r="AI43" s="1">
        <f ca="1"/>
        <v>4609.6922925707267</v>
      </c>
      <c r="AJ43" s="1">
        <f ca="1"/>
        <v>4779.3381516554682</v>
      </c>
      <c r="AK43" s="1">
        <f ca="1"/>
        <v>5098.1401826730962</v>
      </c>
      <c r="AL43" s="1">
        <f ca="1"/>
        <v>4746.8419727812152</v>
      </c>
      <c r="AM43" s="1">
        <f ca="1"/>
        <v>5615.9713558900366</v>
      </c>
      <c r="AN43" s="1">
        <f ca="1"/>
        <v>5534.1280642198835</v>
      </c>
      <c r="AO43" s="1">
        <f ca="1"/>
        <v>5606.5027918461647</v>
      </c>
      <c r="AP43" s="1">
        <f ca="1"/>
        <v>5007.3279892780711</v>
      </c>
      <c r="AQ43" s="1">
        <f ca="1"/>
        <v>5043.4000733335979</v>
      </c>
      <c r="AR43" s="1">
        <f ca="1"/>
        <v>4497.7110317011602</v>
      </c>
      <c r="AS43" s="1">
        <f ca="1"/>
        <v>4398.1766756626184</v>
      </c>
      <c r="AT43" s="1">
        <f ca="1"/>
        <v>5531.008481789032</v>
      </c>
      <c r="AU43" s="1">
        <f ca="1"/>
        <v>5552.1085287225415</v>
      </c>
      <c r="AV43" s="1">
        <f ca="1"/>
        <v>6044.3618206963383</v>
      </c>
      <c r="AW43" s="1">
        <f ca="1"/>
        <v>6595.1296867233486</v>
      </c>
      <c r="AX43" s="1">
        <f ca="1"/>
        <v>3872.3358605671783</v>
      </c>
      <c r="AY43" s="1">
        <f ca="1"/>
        <v>5453.0340087814147</v>
      </c>
      <c r="AZ43" s="1">
        <f ca="1"/>
        <v>4937.3672036577982</v>
      </c>
      <c r="BA43" s="1">
        <f ca="1"/>
        <v>5711.8451275250372</v>
      </c>
      <c r="BB43" s="1">
        <f ca="1"/>
        <v>5526.0427216422886</v>
      </c>
      <c r="BC43" s="1">
        <f ca="1"/>
        <v>5628.608529530502</v>
      </c>
      <c r="BD43" s="1">
        <f ca="1"/>
        <v>3887.8203555722876</v>
      </c>
      <c r="BE43" s="1">
        <f ca="1"/>
        <v>5845.458375692825</v>
      </c>
      <c r="BF43" s="1">
        <f ca="1"/>
        <v>5251.4641717585382</v>
      </c>
      <c r="BG43" s="1">
        <f ca="1"/>
        <v>5195.7321320252713</v>
      </c>
      <c r="BH43" s="1">
        <f ca="1"/>
        <v>5697.088519045933</v>
      </c>
      <c r="BI43" s="1">
        <f ca="1"/>
        <v>5209.8250604761015</v>
      </c>
      <c r="BJ43" s="1">
        <f ca="1"/>
        <v>4094.6371217772198</v>
      </c>
      <c r="BK43" s="1">
        <f ca="1"/>
        <v>4105.0141034614444</v>
      </c>
      <c r="BL43" s="1">
        <f ca="1"/>
        <v>6171.928041033344</v>
      </c>
      <c r="BM43" s="1">
        <f ca="1"/>
        <v>4781.4540124279583</v>
      </c>
      <c r="BN43" s="1">
        <f ca="1"/>
        <v>4444.0343233183094</v>
      </c>
      <c r="BO43" s="1">
        <f ca="1"/>
        <v>4128.2711216477674</v>
      </c>
      <c r="BP43" s="1">
        <f ca="1"/>
        <v>4712.394443447608</v>
      </c>
      <c r="BQ43" s="1">
        <f ca="1"/>
        <v>4143.2464258544387</v>
      </c>
      <c r="BR43" s="1">
        <f ca="1"/>
        <v>4175.0241019569548</v>
      </c>
      <c r="BS43" s="1">
        <f ca="1"/>
        <v>3893.0562278416828</v>
      </c>
      <c r="BT43" s="1">
        <f ca="1"/>
        <v>4003.1814560651283</v>
      </c>
      <c r="BU43" s="1">
        <f ca="1"/>
        <v>4588.1366474718043</v>
      </c>
      <c r="BV43" s="1">
        <f ca="1"/>
        <v>5003.5920209595442</v>
      </c>
      <c r="BW43" s="1">
        <f ca="1"/>
        <v>4519.454735967448</v>
      </c>
      <c r="BX43" s="1">
        <f ca="1"/>
        <v>4505.3027040367997</v>
      </c>
      <c r="BY43" s="1">
        <f ca="1"/>
        <v>4704.6793441531454</v>
      </c>
      <c r="BZ43" s="1">
        <f ca="1"/>
        <v>5727.7671741223212</v>
      </c>
      <c r="CA43" s="1">
        <f ca="1"/>
        <v>6053.8739300049574</v>
      </c>
      <c r="CB43" s="1">
        <f ca="1"/>
        <v>5396.2286209228996</v>
      </c>
      <c r="CC43" s="1">
        <f ca="1"/>
        <v>4871.3185687345631</v>
      </c>
      <c r="CD43" s="1">
        <f ca="1"/>
        <v>4579.7038667893839</v>
      </c>
      <c r="CE43" s="1">
        <f ca="1"/>
        <v>6914.9115745805793</v>
      </c>
      <c r="CF43" s="1">
        <f ca="1"/>
        <v>5760.4898238855558</v>
      </c>
      <c r="CG43" s="1">
        <f ca="1"/>
        <v>3880.0421752379102</v>
      </c>
      <c r="CH43" s="1">
        <f ca="1"/>
        <v>5614.8456704336886</v>
      </c>
      <c r="CI43" s="1">
        <f ca="1"/>
        <v>4145.2453287593535</v>
      </c>
      <c r="CJ43" s="1">
        <f ca="1"/>
        <v>4710.4481528225078</v>
      </c>
      <c r="CK43" s="1">
        <f ca="1"/>
        <v>4294.6562078961124</v>
      </c>
      <c r="CL43" s="1">
        <f ca="1"/>
        <v>4339.0979472941317</v>
      </c>
      <c r="CM43" s="1">
        <f ca="1"/>
        <v>4832.0932096433426</v>
      </c>
      <c r="CN43" s="1">
        <f ca="1"/>
        <v>4477.7015964415023</v>
      </c>
      <c r="CO43" s="1">
        <f ca="1"/>
        <v>5140.5939175031945</v>
      </c>
      <c r="CP43" s="1">
        <f ca="1"/>
        <v>5023.0264910386359</v>
      </c>
      <c r="CQ43" s="1">
        <f ca="1"/>
        <v>5998.3481812009468</v>
      </c>
      <c r="CR43" s="1">
        <f ca="1"/>
        <v>4947.4015279169316</v>
      </c>
      <c r="CS43" s="1">
        <f ca="1"/>
        <v>4575.7401667408521</v>
      </c>
      <c r="CT43" s="1">
        <f ca="1"/>
        <v>4491.7495453444262</v>
      </c>
      <c r="CU43" s="1">
        <f ca="1"/>
        <v>4768.823523809242</v>
      </c>
      <c r="CV43" s="1">
        <f ca="1"/>
        <v>4916.3836033463849</v>
      </c>
      <c r="CW43" s="1">
        <f ca="1"/>
        <v>5196.9552859940914</v>
      </c>
      <c r="CX43" s="1">
        <f ca="1"/>
        <v>4753.740326991443</v>
      </c>
      <c r="CY43" s="1">
        <f ca="1"/>
        <v>4760.798590700997</v>
      </c>
      <c r="CZ43" s="1">
        <f ca="1"/>
        <v>4968.7433774046194</v>
      </c>
      <c r="DA43" s="1">
        <f ca="1"/>
        <v>4872.7763219837752</v>
      </c>
      <c r="DB43" s="1">
        <f ca="1"/>
        <v>4138.5672304925956</v>
      </c>
      <c r="DC43" s="1">
        <f ca="1"/>
        <v>3674.6630622018465</v>
      </c>
      <c r="DD43" s="1">
        <f ca="1"/>
        <v>4812.9140403726415</v>
      </c>
      <c r="DE43" s="1">
        <f ca="1"/>
        <v>5466.3409601525955</v>
      </c>
      <c r="DF43" s="1">
        <f ca="1"/>
        <v>4342.2488016605039</v>
      </c>
      <c r="DG43" s="1">
        <f ca="1"/>
        <v>4436.018859043048</v>
      </c>
      <c r="DH43" s="1">
        <f ca="1"/>
        <v>4854.9810694622456</v>
      </c>
      <c r="DI43" s="1">
        <f ca="1"/>
        <v>6111.7854074028637</v>
      </c>
      <c r="DJ43" s="1">
        <f ca="1"/>
        <v>4153.1743750668211</v>
      </c>
      <c r="DK43" s="1">
        <f ca="1"/>
        <v>4268.6369116484939</v>
      </c>
    </row>
    <row r="44" spans="2:115" x14ac:dyDescent="0.15">
      <c r="B44" s="1" t="s">
        <v>39</v>
      </c>
      <c r="C44" s="1" t="s">
        <v>15</v>
      </c>
      <c r="D44" s="2" t="s">
        <v>26</v>
      </c>
      <c r="E44" s="21">
        <v>300</v>
      </c>
      <c r="F44" s="21">
        <v>50</v>
      </c>
      <c r="G44" s="27" t="s">
        <v>61</v>
      </c>
      <c r="H44" s="33"/>
      <c r="I44" s="33"/>
      <c r="J44" s="22">
        <f ca="1">AVERAGE(_xlfn.ANCHORARRAY(P44))</f>
        <v>293.11769069792479</v>
      </c>
      <c r="K44" s="22">
        <f ca="1">_xlfn.STDEV.P(_xlfn.ANCHORARRAY(P44))</f>
        <v>52.33757409582617</v>
      </c>
      <c r="L44" s="29">
        <f ca="1">PERCENTILE(_xlfn.ANCHORARRAY(P44),1/2*(1-sims!$N$1))</f>
        <v>208.35763874730665</v>
      </c>
      <c r="M44" s="29">
        <f ca="1">PERCENTILE(_xlfn.ANCHORARRAY(P44),1/2*(1+sims!$N$1))</f>
        <v>385.54506716095761</v>
      </c>
      <c r="N44" s="15">
        <f ca="1">1/2*(M44-L44)/J44</f>
        <v>0.30224622060811257</v>
      </c>
      <c r="O44" s="3"/>
      <c r="P44" s="10" cm="1">
        <f t="array" aca="1" ref="P44:DK44" ca="1">_xlfn.NORM.INV(_xlfn.RANDARRAY(1,$Q$2),E44,F44)</f>
        <v>272.19395798271819</v>
      </c>
      <c r="Q44" s="10">
        <f ca="1"/>
        <v>273.96263664317382</v>
      </c>
      <c r="R44" s="10">
        <f ca="1"/>
        <v>242.57814519838684</v>
      </c>
      <c r="S44" s="10">
        <f ca="1"/>
        <v>260.98881845523186</v>
      </c>
      <c r="T44" s="10">
        <f ca="1"/>
        <v>275.21502689267498</v>
      </c>
      <c r="U44" s="1">
        <f ca="1"/>
        <v>391.15146360354282</v>
      </c>
      <c r="V44" s="1">
        <f ca="1"/>
        <v>313.07716538961995</v>
      </c>
      <c r="W44" s="1">
        <f ca="1"/>
        <v>313.87672715649569</v>
      </c>
      <c r="X44" s="1">
        <f ca="1"/>
        <v>390.82217281838041</v>
      </c>
      <c r="Y44" s="1">
        <f ca="1"/>
        <v>370.21799675013682</v>
      </c>
      <c r="Z44" s="1">
        <f ca="1"/>
        <v>276.89702876591491</v>
      </c>
      <c r="AA44" s="1">
        <f ca="1"/>
        <v>287.05581625635654</v>
      </c>
      <c r="AB44" s="1">
        <f ca="1"/>
        <v>265.35143077897544</v>
      </c>
      <c r="AC44" s="1">
        <f ca="1"/>
        <v>247.12839437275326</v>
      </c>
      <c r="AD44" s="1">
        <f ca="1"/>
        <v>267.02503110373874</v>
      </c>
      <c r="AE44" s="1">
        <f ca="1"/>
        <v>379.46891047881377</v>
      </c>
      <c r="AF44" s="1">
        <f ca="1"/>
        <v>324.49768567666695</v>
      </c>
      <c r="AG44" s="1">
        <f ca="1"/>
        <v>398.7856998659538</v>
      </c>
      <c r="AH44" s="1">
        <f ca="1"/>
        <v>212.81808529786008</v>
      </c>
      <c r="AI44" s="1">
        <f ca="1"/>
        <v>237.36035986527463</v>
      </c>
      <c r="AJ44" s="1">
        <f ca="1"/>
        <v>235.18845358413247</v>
      </c>
      <c r="AK44" s="1">
        <f ca="1"/>
        <v>204.88815045205706</v>
      </c>
      <c r="AL44" s="1">
        <f ca="1"/>
        <v>320.20851508063726</v>
      </c>
      <c r="AM44" s="1">
        <f ca="1"/>
        <v>297.41439234253943</v>
      </c>
      <c r="AN44" s="1">
        <f ca="1"/>
        <v>392.66778190042589</v>
      </c>
      <c r="AO44" s="1">
        <f ca="1"/>
        <v>244.16213756193798</v>
      </c>
      <c r="AP44" s="1">
        <f ca="1"/>
        <v>208.47653336429653</v>
      </c>
      <c r="AQ44" s="1">
        <f ca="1"/>
        <v>333.8593512152425</v>
      </c>
      <c r="AR44" s="1">
        <f ca="1"/>
        <v>298.067401042325</v>
      </c>
      <c r="AS44" s="1">
        <f ca="1"/>
        <v>326.16812965834731</v>
      </c>
      <c r="AT44" s="1">
        <f ca="1"/>
        <v>303.79348606108965</v>
      </c>
      <c r="AU44" s="1">
        <f ca="1"/>
        <v>278.71996286857524</v>
      </c>
      <c r="AV44" s="1">
        <f ca="1"/>
        <v>299.41544867874524</v>
      </c>
      <c r="AW44" s="1">
        <f ca="1"/>
        <v>204.27580347112232</v>
      </c>
      <c r="AX44" s="1">
        <f ca="1"/>
        <v>242.99822677623672</v>
      </c>
      <c r="AY44" s="1">
        <f ca="1"/>
        <v>327.10302024074844</v>
      </c>
      <c r="AZ44" s="1">
        <f ca="1"/>
        <v>204.27589770255378</v>
      </c>
      <c r="BA44" s="1">
        <f ca="1"/>
        <v>272.78060317471352</v>
      </c>
      <c r="BB44" s="1">
        <f ca="1"/>
        <v>336.9473302230648</v>
      </c>
      <c r="BC44" s="1">
        <f ca="1"/>
        <v>297.87759088299674</v>
      </c>
      <c r="BD44" s="1">
        <f ca="1"/>
        <v>314.64362179787139</v>
      </c>
      <c r="BE44" s="1">
        <f ca="1"/>
        <v>347.38277346306313</v>
      </c>
      <c r="BF44" s="1">
        <f ca="1"/>
        <v>301.51720629125668</v>
      </c>
      <c r="BG44" s="1">
        <f ca="1"/>
        <v>247.49802709689723</v>
      </c>
      <c r="BH44" s="1">
        <f ca="1"/>
        <v>286.07300589887552</v>
      </c>
      <c r="BI44" s="1">
        <f ca="1"/>
        <v>230.79801675518996</v>
      </c>
      <c r="BJ44" s="1">
        <f ca="1"/>
        <v>317.44671004260908</v>
      </c>
      <c r="BK44" s="1">
        <f ca="1"/>
        <v>251.30391739486586</v>
      </c>
      <c r="BL44" s="1">
        <f ca="1"/>
        <v>283.07624860078761</v>
      </c>
      <c r="BM44" s="1">
        <f ca="1"/>
        <v>307.33061449531533</v>
      </c>
      <c r="BN44" s="1">
        <f ca="1"/>
        <v>340.46871450378967</v>
      </c>
      <c r="BO44" s="1">
        <f ca="1"/>
        <v>385.2673247579354</v>
      </c>
      <c r="BP44" s="1">
        <f ca="1"/>
        <v>294.27817745920009</v>
      </c>
      <c r="BQ44" s="1">
        <f ca="1"/>
        <v>337.79420176340892</v>
      </c>
      <c r="BR44" s="1">
        <f ca="1"/>
        <v>215.59940669487634</v>
      </c>
      <c r="BS44" s="1">
        <f ca="1"/>
        <v>215.18243765753567</v>
      </c>
      <c r="BT44" s="1">
        <f ca="1"/>
        <v>302.04890345318483</v>
      </c>
      <c r="BU44" s="1">
        <f ca="1"/>
        <v>322.42679517344004</v>
      </c>
      <c r="BV44" s="1">
        <f ca="1"/>
        <v>287.14837758069717</v>
      </c>
      <c r="BW44" s="1">
        <f ca="1"/>
        <v>293.50161591094621</v>
      </c>
      <c r="BX44" s="1">
        <f ca="1"/>
        <v>309.80682260422003</v>
      </c>
      <c r="BY44" s="1">
        <f ca="1"/>
        <v>324.50582977110196</v>
      </c>
      <c r="BZ44" s="1">
        <f ca="1"/>
        <v>298.43368666020808</v>
      </c>
      <c r="CA44" s="1">
        <f ca="1"/>
        <v>304.26609624901545</v>
      </c>
      <c r="CB44" s="1">
        <f ca="1"/>
        <v>435.71053102743792</v>
      </c>
      <c r="CC44" s="1">
        <f ca="1"/>
        <v>318.68307750309447</v>
      </c>
      <c r="CD44" s="1">
        <f ca="1"/>
        <v>317.86684553101253</v>
      </c>
      <c r="CE44" s="1">
        <f ca="1"/>
        <v>364.5330399767754</v>
      </c>
      <c r="CF44" s="1">
        <f ca="1"/>
        <v>261.79690780119427</v>
      </c>
      <c r="CG44" s="1">
        <f ca="1"/>
        <v>243.08604420108193</v>
      </c>
      <c r="CH44" s="1">
        <f ca="1"/>
        <v>280.88636168103903</v>
      </c>
      <c r="CI44" s="1">
        <f ca="1"/>
        <v>236.7860717282706</v>
      </c>
      <c r="CJ44" s="1">
        <f ca="1"/>
        <v>283.58976037801847</v>
      </c>
      <c r="CK44" s="1">
        <f ca="1"/>
        <v>267.37367183282271</v>
      </c>
      <c r="CL44" s="1">
        <f ca="1"/>
        <v>261.12542832500742</v>
      </c>
      <c r="CM44" s="1">
        <f ca="1"/>
        <v>313.62866329726921</v>
      </c>
      <c r="CN44" s="1">
        <f ca="1"/>
        <v>374.62797149306374</v>
      </c>
      <c r="CO44" s="1">
        <f ca="1"/>
        <v>303.26519929254971</v>
      </c>
      <c r="CP44" s="1">
        <f ca="1"/>
        <v>340.14899341431681</v>
      </c>
      <c r="CQ44" s="1">
        <f ca="1"/>
        <v>319.41393146216058</v>
      </c>
      <c r="CR44" s="1">
        <f ca="1"/>
        <v>371.63545997017394</v>
      </c>
      <c r="CS44" s="1">
        <f ca="1"/>
        <v>308.34779618899722</v>
      </c>
      <c r="CT44" s="1">
        <f ca="1"/>
        <v>251.52256742224409</v>
      </c>
      <c r="CU44" s="1">
        <f ca="1"/>
        <v>318.92786572228681</v>
      </c>
      <c r="CV44" s="1">
        <f ca="1"/>
        <v>206.09864102449879</v>
      </c>
      <c r="CW44" s="1">
        <f ca="1"/>
        <v>231.67142490631664</v>
      </c>
      <c r="CX44" s="1">
        <f ca="1"/>
        <v>382.73792746371339</v>
      </c>
      <c r="CY44" s="1">
        <f ca="1"/>
        <v>215.11001815864932</v>
      </c>
      <c r="CZ44" s="1">
        <f ca="1"/>
        <v>294.25677039671882</v>
      </c>
      <c r="DA44" s="1">
        <f ca="1"/>
        <v>300.61720018797712</v>
      </c>
      <c r="DB44" s="1">
        <f ca="1"/>
        <v>342.14695175588474</v>
      </c>
      <c r="DC44" s="1">
        <f ca="1"/>
        <v>280.13543253901145</v>
      </c>
      <c r="DD44" s="1">
        <f ca="1"/>
        <v>263.5016573080174</v>
      </c>
      <c r="DE44" s="1">
        <f ca="1"/>
        <v>315.34179142949489</v>
      </c>
      <c r="DF44" s="1">
        <f ca="1"/>
        <v>242.90917610504908</v>
      </c>
      <c r="DG44" s="1">
        <f ca="1"/>
        <v>263.38088815566869</v>
      </c>
      <c r="DH44" s="1">
        <f ca="1"/>
        <v>272.51427129524808</v>
      </c>
      <c r="DI44" s="1">
        <f ca="1"/>
        <v>145.08257960742012</v>
      </c>
      <c r="DJ44" s="1">
        <f ca="1"/>
        <v>273.07601817432402</v>
      </c>
      <c r="DK44" s="1">
        <f ca="1"/>
        <v>362.67283132492321</v>
      </c>
    </row>
    <row r="45" spans="2:115" x14ac:dyDescent="0.15">
      <c r="B45" s="1" t="s">
        <v>39</v>
      </c>
      <c r="C45" s="1" t="s">
        <v>16</v>
      </c>
      <c r="D45" s="2" t="s">
        <v>26</v>
      </c>
      <c r="E45" s="21">
        <v>1700</v>
      </c>
      <c r="F45" s="21">
        <v>300</v>
      </c>
      <c r="G45" s="27" t="s">
        <v>61</v>
      </c>
      <c r="H45" s="33"/>
      <c r="I45" s="33"/>
      <c r="J45" s="22">
        <f ca="1">AVERAGE(_xlfn.ANCHORARRAY(P45))</f>
        <v>1698.9706647637065</v>
      </c>
      <c r="K45" s="22">
        <f ca="1">_xlfn.STDEV.P(_xlfn.ANCHORARRAY(P45))</f>
        <v>292.82986776188517</v>
      </c>
      <c r="L45" s="29">
        <f ca="1">PERCENTILE(_xlfn.ANCHORARRAY(P45),1/2*(1-sims!$N$1))</f>
        <v>1222.8620909821379</v>
      </c>
      <c r="M45" s="29">
        <f ca="1">PERCENTILE(_xlfn.ANCHORARRAY(P45),1/2*(1+sims!$N$1))</f>
        <v>2078.6496830000469</v>
      </c>
      <c r="N45" s="15">
        <f ca="1">1/2*(M45-L45)/J45</f>
        <v>0.25185472879748994</v>
      </c>
      <c r="O45" s="3"/>
      <c r="P45" s="10" cm="1">
        <f t="array" aca="1" ref="P45:DK45" ca="1">_xlfn.NORM.INV(_xlfn.RANDARRAY(1,$Q$2),E45,F45)</f>
        <v>1781.6018566367077</v>
      </c>
      <c r="Q45" s="10">
        <f ca="1"/>
        <v>1705.766707197391</v>
      </c>
      <c r="R45" s="10">
        <f ca="1"/>
        <v>1734.8152828141492</v>
      </c>
      <c r="S45" s="10">
        <f ca="1"/>
        <v>2360.0746835037039</v>
      </c>
      <c r="T45" s="10">
        <f ca="1"/>
        <v>2061.8110659442568</v>
      </c>
      <c r="U45" s="1">
        <f ca="1"/>
        <v>1189.5245978386261</v>
      </c>
      <c r="V45" s="1">
        <f ca="1"/>
        <v>2173.8716896162305</v>
      </c>
      <c r="W45" s="1">
        <f ca="1"/>
        <v>2403.5089505751757</v>
      </c>
      <c r="X45" s="1">
        <f ca="1"/>
        <v>1475.4205774024349</v>
      </c>
      <c r="Y45" s="1">
        <f ca="1"/>
        <v>1844.3682606600084</v>
      </c>
      <c r="Z45" s="1">
        <f ca="1"/>
        <v>1851.0700163456597</v>
      </c>
      <c r="AA45" s="1">
        <f ca="1"/>
        <v>1905.5238381123493</v>
      </c>
      <c r="AB45" s="1">
        <f ca="1"/>
        <v>1267.154900009836</v>
      </c>
      <c r="AC45" s="1">
        <f ca="1"/>
        <v>1938.1243378280376</v>
      </c>
      <c r="AD45" s="1">
        <f ca="1"/>
        <v>1680.161065074012</v>
      </c>
      <c r="AE45" s="1">
        <f ca="1"/>
        <v>1578.2323680010163</v>
      </c>
      <c r="AF45" s="1">
        <f ca="1"/>
        <v>1253.7788656673481</v>
      </c>
      <c r="AG45" s="1">
        <f ca="1"/>
        <v>1239.1035375350034</v>
      </c>
      <c r="AH45" s="1">
        <f ca="1"/>
        <v>1640.8297742620036</v>
      </c>
      <c r="AI45" s="1">
        <f ca="1"/>
        <v>1571.1366244240883</v>
      </c>
      <c r="AJ45" s="1">
        <f ca="1"/>
        <v>1857.2887315721675</v>
      </c>
      <c r="AK45" s="1">
        <f ca="1"/>
        <v>1393.4764305047333</v>
      </c>
      <c r="AL45" s="1">
        <f ca="1"/>
        <v>1335.3214463085783</v>
      </c>
      <c r="AM45" s="1">
        <f ca="1"/>
        <v>1786.423551958758</v>
      </c>
      <c r="AN45" s="1">
        <f ca="1"/>
        <v>1851.4020895176363</v>
      </c>
      <c r="AO45" s="1">
        <f ca="1"/>
        <v>1907.5019819344477</v>
      </c>
      <c r="AP45" s="1">
        <f ca="1"/>
        <v>1293.6285201677683</v>
      </c>
      <c r="AQ45" s="1">
        <f ca="1"/>
        <v>1268.0956555692378</v>
      </c>
      <c r="AR45" s="1">
        <f ca="1"/>
        <v>1479.8832827418237</v>
      </c>
      <c r="AS45" s="1">
        <f ca="1"/>
        <v>1749.7643188481252</v>
      </c>
      <c r="AT45" s="1">
        <f ca="1"/>
        <v>1353.0065697711702</v>
      </c>
      <c r="AU45" s="1">
        <f ca="1"/>
        <v>1980.3532375979887</v>
      </c>
      <c r="AV45" s="1">
        <f ca="1"/>
        <v>2076.2827363380611</v>
      </c>
      <c r="AW45" s="1">
        <f ca="1"/>
        <v>1455.3981177276992</v>
      </c>
      <c r="AX45" s="1">
        <f ca="1"/>
        <v>1983.6338209330072</v>
      </c>
      <c r="AY45" s="1">
        <f ca="1"/>
        <v>1663.440338214366</v>
      </c>
      <c r="AZ45" s="1">
        <f ca="1"/>
        <v>1778.4440207132482</v>
      </c>
      <c r="BA45" s="1">
        <f ca="1"/>
        <v>2052.5228746623179</v>
      </c>
      <c r="BB45" s="1">
        <f ca="1"/>
        <v>1951.8104358216096</v>
      </c>
      <c r="BC45" s="1">
        <f ca="1"/>
        <v>1898.1710176139891</v>
      </c>
      <c r="BD45" s="1">
        <f ca="1"/>
        <v>1894.747860407899</v>
      </c>
      <c r="BE45" s="1">
        <f ca="1"/>
        <v>1561.2496097176845</v>
      </c>
      <c r="BF45" s="1">
        <f ca="1"/>
        <v>1832.7745005007105</v>
      </c>
      <c r="BG45" s="1">
        <f ca="1"/>
        <v>1360.5619318463296</v>
      </c>
      <c r="BH45" s="1">
        <f ca="1"/>
        <v>1881.6606485066372</v>
      </c>
      <c r="BI45" s="1">
        <f ca="1"/>
        <v>1819.3301696191415</v>
      </c>
      <c r="BJ45" s="1">
        <f ca="1"/>
        <v>1850.8023804914515</v>
      </c>
      <c r="BK45" s="1">
        <f ca="1"/>
        <v>1596.54259880271</v>
      </c>
      <c r="BL45" s="1">
        <f ca="1"/>
        <v>1209.3611354719917</v>
      </c>
      <c r="BM45" s="1">
        <f ca="1"/>
        <v>2052.2444471316358</v>
      </c>
      <c r="BN45" s="1">
        <f ca="1"/>
        <v>1223.572667587935</v>
      </c>
      <c r="BO45" s="1">
        <f ca="1"/>
        <v>1693.1675259554092</v>
      </c>
      <c r="BP45" s="1">
        <f ca="1"/>
        <v>1293.4994574022312</v>
      </c>
      <c r="BQ45" s="1">
        <f ca="1"/>
        <v>1509.7991175239097</v>
      </c>
      <c r="BR45" s="1">
        <f ca="1"/>
        <v>2529.1650844642054</v>
      </c>
      <c r="BS45" s="1">
        <f ca="1"/>
        <v>1808.6652883887859</v>
      </c>
      <c r="BT45" s="1">
        <f ca="1"/>
        <v>1111.3459080895334</v>
      </c>
      <c r="BU45" s="1">
        <f ca="1"/>
        <v>1879.1329281459393</v>
      </c>
      <c r="BV45" s="1">
        <f ca="1"/>
        <v>2123.6216695777812</v>
      </c>
      <c r="BW45" s="1">
        <f ca="1"/>
        <v>1601.0376597180611</v>
      </c>
      <c r="BX45" s="1">
        <f ca="1"/>
        <v>1719.2867428416569</v>
      </c>
      <c r="BY45" s="1">
        <f ca="1"/>
        <v>1371.4806537499489</v>
      </c>
      <c r="BZ45" s="1">
        <f ca="1"/>
        <v>2046.8436432282242</v>
      </c>
      <c r="CA45" s="1">
        <f ca="1"/>
        <v>2039.1929142677222</v>
      </c>
      <c r="CB45" s="1">
        <f ca="1"/>
        <v>1443.5571405401456</v>
      </c>
      <c r="CC45" s="1">
        <f ca="1"/>
        <v>1297.6208014870904</v>
      </c>
      <c r="CD45" s="1">
        <f ca="1"/>
        <v>1452.6362513181018</v>
      </c>
      <c r="CE45" s="1">
        <f ca="1"/>
        <v>1715.3656959963409</v>
      </c>
      <c r="CF45" s="1">
        <f ca="1"/>
        <v>1293.2414587858138</v>
      </c>
      <c r="CG45" s="1">
        <f ca="1"/>
        <v>1844.0821390615067</v>
      </c>
      <c r="CH45" s="1">
        <f ca="1"/>
        <v>1422.58925645503</v>
      </c>
      <c r="CI45" s="1">
        <f ca="1"/>
        <v>1689.130019891986</v>
      </c>
      <c r="CJ45" s="1">
        <f ca="1"/>
        <v>1399.8535202952821</v>
      </c>
      <c r="CK45" s="1">
        <f ca="1"/>
        <v>1924.5013545566742</v>
      </c>
      <c r="CL45" s="1">
        <f ca="1"/>
        <v>2031.859923758248</v>
      </c>
      <c r="CM45" s="1">
        <f ca="1"/>
        <v>1659.3141297482148</v>
      </c>
      <c r="CN45" s="1">
        <f ca="1"/>
        <v>1090.4810731039811</v>
      </c>
      <c r="CO45" s="1">
        <f ca="1"/>
        <v>1912.7606648121866</v>
      </c>
      <c r="CP45" s="1">
        <f ca="1"/>
        <v>1650.9632464199867</v>
      </c>
      <c r="CQ45" s="1">
        <f ca="1"/>
        <v>1725.4748071766173</v>
      </c>
      <c r="CR45" s="1">
        <f ca="1"/>
        <v>1707.9534239802117</v>
      </c>
      <c r="CS45" s="1">
        <f ca="1"/>
        <v>1650.7396383767168</v>
      </c>
      <c r="CT45" s="1">
        <f ca="1"/>
        <v>1797.137043665341</v>
      </c>
      <c r="CU45" s="1">
        <f ca="1"/>
        <v>1659.4942500625079</v>
      </c>
      <c r="CV45" s="1">
        <f ca="1"/>
        <v>1657.6895012163172</v>
      </c>
      <c r="CW45" s="1">
        <f ca="1"/>
        <v>1722.3666429765108</v>
      </c>
      <c r="CX45" s="1">
        <f ca="1"/>
        <v>1752.6282166885665</v>
      </c>
      <c r="CY45" s="1">
        <f ca="1"/>
        <v>1917.7732766693002</v>
      </c>
      <c r="CZ45" s="1">
        <f ca="1"/>
        <v>1065.1349877767784</v>
      </c>
      <c r="DA45" s="1">
        <f ca="1"/>
        <v>1886.5987180492432</v>
      </c>
      <c r="DB45" s="1">
        <f ca="1"/>
        <v>1809.0105451028812</v>
      </c>
      <c r="DC45" s="1">
        <f ca="1"/>
        <v>1842.7330196475052</v>
      </c>
      <c r="DD45" s="1">
        <f ca="1"/>
        <v>1936.6584340685301</v>
      </c>
      <c r="DE45" s="1">
        <f ca="1"/>
        <v>1835.4650268626697</v>
      </c>
      <c r="DF45" s="1">
        <f ca="1"/>
        <v>1393.2558495441308</v>
      </c>
      <c r="DG45" s="1">
        <f ca="1"/>
        <v>2057.3386613228236</v>
      </c>
      <c r="DH45" s="1">
        <f ca="1"/>
        <v>1707.8836528636134</v>
      </c>
      <c r="DI45" s="1">
        <f ca="1"/>
        <v>1807.0308711654648</v>
      </c>
      <c r="DJ45" s="1">
        <f ca="1"/>
        <v>1622.9344229116321</v>
      </c>
      <c r="DK45" s="1">
        <f ca="1"/>
        <v>1732.9940886103702</v>
      </c>
    </row>
    <row r="46" spans="2:115" x14ac:dyDescent="0.15">
      <c r="B46" s="1" t="s">
        <v>39</v>
      </c>
      <c r="C46" s="1" t="s">
        <v>17</v>
      </c>
      <c r="D46" s="2" t="s">
        <v>26</v>
      </c>
      <c r="E46" s="21">
        <v>1000</v>
      </c>
      <c r="F46" s="21">
        <v>200</v>
      </c>
      <c r="G46" s="27" t="s">
        <v>61</v>
      </c>
      <c r="H46" s="33"/>
      <c r="I46" s="33"/>
      <c r="J46" s="22">
        <f ca="1">AVERAGE(_xlfn.ANCHORARRAY(P46))</f>
        <v>978.13896128634622</v>
      </c>
      <c r="K46" s="22">
        <f ca="1">_xlfn.STDEV.P(_xlfn.ANCHORARRAY(P46))</f>
        <v>192.86832042828837</v>
      </c>
      <c r="L46" s="29">
        <f ca="1">PERCENTILE(_xlfn.ANCHORARRAY(P46),1/2*(1-sims!$N$1))</f>
        <v>654.75637431179939</v>
      </c>
      <c r="M46" s="29">
        <f ca="1">PERCENTILE(_xlfn.ANCHORARRAY(P46),1/2*(1+sims!$N$1))</f>
        <v>1305.9933299776912</v>
      </c>
      <c r="N46" s="15">
        <f ca="1">1/2*(M46-L46)/J46</f>
        <v>0.33289592861603889</v>
      </c>
      <c r="O46" s="3"/>
      <c r="P46" s="10" cm="1">
        <f t="array" aca="1" ref="P46:DK46" ca="1">_xlfn.NORM.INV(_xlfn.RANDARRAY(1,$Q$2),E46,F46)</f>
        <v>795.851906761534</v>
      </c>
      <c r="Q46" s="10">
        <f ca="1"/>
        <v>985.5139113215638</v>
      </c>
      <c r="R46" s="10">
        <f ca="1"/>
        <v>844.03132985693992</v>
      </c>
      <c r="S46" s="10">
        <f ca="1"/>
        <v>840.98352855283918</v>
      </c>
      <c r="T46" s="10">
        <f ca="1"/>
        <v>1231.1042381206073</v>
      </c>
      <c r="U46" s="1">
        <f ca="1"/>
        <v>1147.2439934713229</v>
      </c>
      <c r="V46" s="1">
        <f ca="1"/>
        <v>1412.8429206818942</v>
      </c>
      <c r="W46" s="1">
        <f ca="1"/>
        <v>1129.6947205744236</v>
      </c>
      <c r="X46" s="1">
        <f ca="1"/>
        <v>1078.7573995243381</v>
      </c>
      <c r="Y46" s="1">
        <f ca="1"/>
        <v>999.64062653911162</v>
      </c>
      <c r="Z46" s="1">
        <f ca="1"/>
        <v>1001.8974574072192</v>
      </c>
      <c r="AA46" s="1">
        <f ca="1"/>
        <v>591.31514257547951</v>
      </c>
      <c r="AB46" s="1">
        <f ca="1"/>
        <v>735.75735044711087</v>
      </c>
      <c r="AC46" s="1">
        <f ca="1"/>
        <v>975.58565476652393</v>
      </c>
      <c r="AD46" s="1">
        <f ca="1"/>
        <v>906.26398159516168</v>
      </c>
      <c r="AE46" s="1">
        <f ca="1"/>
        <v>1024.2830952364363</v>
      </c>
      <c r="AF46" s="1">
        <f ca="1"/>
        <v>1026.8856637177059</v>
      </c>
      <c r="AG46" s="1">
        <f ca="1"/>
        <v>793.94584306006936</v>
      </c>
      <c r="AH46" s="1">
        <f ca="1"/>
        <v>1259.8662894464878</v>
      </c>
      <c r="AI46" s="1">
        <f ca="1"/>
        <v>1219.3901981771292</v>
      </c>
      <c r="AJ46" s="1">
        <f ca="1"/>
        <v>1186.3911650833811</v>
      </c>
      <c r="AK46" s="1">
        <f ca="1"/>
        <v>904.10203282733551</v>
      </c>
      <c r="AL46" s="1">
        <f ca="1"/>
        <v>1301.4270163559793</v>
      </c>
      <c r="AM46" s="1">
        <f ca="1"/>
        <v>1063.7718129745986</v>
      </c>
      <c r="AN46" s="1">
        <f ca="1"/>
        <v>993.51401783237077</v>
      </c>
      <c r="AO46" s="1">
        <f ca="1"/>
        <v>1018.0723865587469</v>
      </c>
      <c r="AP46" s="1">
        <f ca="1"/>
        <v>793.83181858769103</v>
      </c>
      <c r="AQ46" s="1">
        <f ca="1"/>
        <v>1089.8874403662376</v>
      </c>
      <c r="AR46" s="1">
        <f ca="1"/>
        <v>735.84052758143639</v>
      </c>
      <c r="AS46" s="1">
        <f ca="1"/>
        <v>1113.3625077387121</v>
      </c>
      <c r="AT46" s="1">
        <f ca="1"/>
        <v>1216.9631166970557</v>
      </c>
      <c r="AU46" s="1">
        <f ca="1"/>
        <v>758.3411226698621</v>
      </c>
      <c r="AV46" s="1">
        <f ca="1"/>
        <v>923.43204101116908</v>
      </c>
      <c r="AW46" s="1">
        <f ca="1"/>
        <v>966.89982340831227</v>
      </c>
      <c r="AX46" s="1">
        <f ca="1"/>
        <v>927.21041952624887</v>
      </c>
      <c r="AY46" s="1">
        <f ca="1"/>
        <v>989.1140859582423</v>
      </c>
      <c r="AZ46" s="1">
        <f ca="1"/>
        <v>906.22128861552324</v>
      </c>
      <c r="BA46" s="1">
        <f ca="1"/>
        <v>771.3634858900806</v>
      </c>
      <c r="BB46" s="1">
        <f ca="1"/>
        <v>734.4835093362201</v>
      </c>
      <c r="BC46" s="1">
        <f ca="1"/>
        <v>628.32879870050158</v>
      </c>
      <c r="BD46" s="1">
        <f ca="1"/>
        <v>1079.2217558260793</v>
      </c>
      <c r="BE46" s="1">
        <f ca="1"/>
        <v>642.95853814299358</v>
      </c>
      <c r="BF46" s="1">
        <f ca="1"/>
        <v>1399.8066802691958</v>
      </c>
      <c r="BG46" s="1">
        <f ca="1"/>
        <v>1162.754826314854</v>
      </c>
      <c r="BH46" s="1">
        <f ca="1"/>
        <v>907.8884589490458</v>
      </c>
      <c r="BI46" s="1">
        <f ca="1"/>
        <v>1080.5016025429079</v>
      </c>
      <c r="BJ46" s="1">
        <f ca="1"/>
        <v>925.96421195055541</v>
      </c>
      <c r="BK46" s="1">
        <f ca="1"/>
        <v>616.44739064537134</v>
      </c>
      <c r="BL46" s="1">
        <f ca="1"/>
        <v>970.16484503295112</v>
      </c>
      <c r="BM46" s="1">
        <f ca="1"/>
        <v>743.24319644010575</v>
      </c>
      <c r="BN46" s="1">
        <f ca="1"/>
        <v>1227.576809490984</v>
      </c>
      <c r="BO46" s="1">
        <f ca="1"/>
        <v>978.25442415439306</v>
      </c>
      <c r="BP46" s="1">
        <f ca="1"/>
        <v>902.91159997391105</v>
      </c>
      <c r="BQ46" s="1">
        <f ca="1"/>
        <v>1117.6254027446503</v>
      </c>
      <c r="BR46" s="1">
        <f ca="1"/>
        <v>823.16776671865341</v>
      </c>
      <c r="BS46" s="1">
        <f ca="1"/>
        <v>1173.0686355542798</v>
      </c>
      <c r="BT46" s="1">
        <f ca="1"/>
        <v>1210.5343891338061</v>
      </c>
      <c r="BU46" s="1">
        <f ca="1"/>
        <v>1028.409303919153</v>
      </c>
      <c r="BV46" s="1">
        <f ca="1"/>
        <v>881.87682551556804</v>
      </c>
      <c r="BW46" s="1">
        <f ca="1"/>
        <v>887.50060179047148</v>
      </c>
      <c r="BX46" s="1">
        <f ca="1"/>
        <v>1035.3876440722217</v>
      </c>
      <c r="BY46" s="1">
        <f ca="1"/>
        <v>891.61828309768021</v>
      </c>
      <c r="BZ46" s="1">
        <f ca="1"/>
        <v>815.13356620248032</v>
      </c>
      <c r="CA46" s="1">
        <f ca="1"/>
        <v>946.44017284646486</v>
      </c>
      <c r="CB46" s="1">
        <f ca="1"/>
        <v>661.94347880073485</v>
      </c>
      <c r="CC46" s="1">
        <f ca="1"/>
        <v>937.64106551256532</v>
      </c>
      <c r="CD46" s="1">
        <f ca="1"/>
        <v>908.11269116956919</v>
      </c>
      <c r="CE46" s="1">
        <f ca="1"/>
        <v>931.21010941288671</v>
      </c>
      <c r="CF46" s="1">
        <f ca="1"/>
        <v>811.14316664707337</v>
      </c>
      <c r="CG46" s="1">
        <f ca="1"/>
        <v>734.47905511417684</v>
      </c>
      <c r="CH46" s="1">
        <f ca="1"/>
        <v>655.37731305752607</v>
      </c>
      <c r="CI46" s="1">
        <f ca="1"/>
        <v>1070.3733734366433</v>
      </c>
      <c r="CJ46" s="1">
        <f ca="1"/>
        <v>989.65624463323797</v>
      </c>
      <c r="CK46" s="1">
        <f ca="1"/>
        <v>996.58742349072531</v>
      </c>
      <c r="CL46" s="1">
        <f ca="1"/>
        <v>1172.7335179678066</v>
      </c>
      <c r="CM46" s="1">
        <f ca="1"/>
        <v>1393.5838488290676</v>
      </c>
      <c r="CN46" s="1">
        <f ca="1"/>
        <v>1061.6610500904139</v>
      </c>
      <c r="CO46" s="1">
        <f ca="1"/>
        <v>1153.6617543543214</v>
      </c>
      <c r="CP46" s="1">
        <f ca="1"/>
        <v>784.55240227430841</v>
      </c>
      <c r="CQ46" s="1">
        <f ca="1"/>
        <v>610.66659379531075</v>
      </c>
      <c r="CR46" s="1">
        <f ca="1"/>
        <v>1198.5523102314753</v>
      </c>
      <c r="CS46" s="1">
        <f ca="1"/>
        <v>933.44295571145199</v>
      </c>
      <c r="CT46" s="1">
        <f ca="1"/>
        <v>1061.4910613447323</v>
      </c>
      <c r="CU46" s="1">
        <f ca="1"/>
        <v>928.54258563719497</v>
      </c>
      <c r="CV46" s="1">
        <f ca="1"/>
        <v>780.95654063440304</v>
      </c>
      <c r="CW46" s="1">
        <f ca="1"/>
        <v>1392.753288790226</v>
      </c>
      <c r="CX46" s="1">
        <f ca="1"/>
        <v>905.08682736469666</v>
      </c>
      <c r="CY46" s="1">
        <f ca="1"/>
        <v>947.6994849292339</v>
      </c>
      <c r="CZ46" s="1">
        <f ca="1"/>
        <v>1208.0293323528786</v>
      </c>
      <c r="DA46" s="1">
        <f ca="1"/>
        <v>956.45286746347756</v>
      </c>
      <c r="DB46" s="1">
        <f ca="1"/>
        <v>987.66779421610579</v>
      </c>
      <c r="DC46" s="1">
        <f ca="1"/>
        <v>759.84619389617342</v>
      </c>
      <c r="DD46" s="1">
        <f ca="1"/>
        <v>1227.3349367887254</v>
      </c>
      <c r="DE46" s="1">
        <f ca="1"/>
        <v>803.25105801143332</v>
      </c>
      <c r="DF46" s="1">
        <f ca="1"/>
        <v>1421.7200356252949</v>
      </c>
      <c r="DG46" s="1">
        <f ca="1"/>
        <v>1103.3658230681067</v>
      </c>
      <c r="DH46" s="1">
        <f ca="1"/>
        <v>804.7735090646479</v>
      </c>
      <c r="DI46" s="1">
        <f ca="1"/>
        <v>1188.7931744434256</v>
      </c>
      <c r="DJ46" s="1">
        <f ca="1"/>
        <v>1041.3138100069007</v>
      </c>
      <c r="DK46" s="1">
        <f ca="1"/>
        <v>817.56884958527053</v>
      </c>
    </row>
    <row r="47" spans="2:115" x14ac:dyDescent="0.15">
      <c r="B47" s="16" t="s">
        <v>27</v>
      </c>
      <c r="C47" s="17"/>
      <c r="D47" s="19"/>
      <c r="E47" s="23"/>
      <c r="F47" s="23"/>
      <c r="G47" s="23"/>
      <c r="H47" s="23"/>
      <c r="I47" s="23"/>
      <c r="J47" s="23"/>
      <c r="K47" s="23"/>
      <c r="L47" s="23"/>
      <c r="M47" s="23"/>
      <c r="N47" s="18"/>
      <c r="O47" s="5"/>
      <c r="P47" s="5"/>
      <c r="Q47" s="10"/>
      <c r="R47" s="10"/>
      <c r="S47" s="10"/>
      <c r="T47" s="10"/>
    </row>
    <row r="48" spans="2:115" x14ac:dyDescent="0.15">
      <c r="B48" s="1" t="s">
        <v>40</v>
      </c>
      <c r="C48" s="1" t="s">
        <v>14</v>
      </c>
      <c r="D48" s="2" t="s">
        <v>41</v>
      </c>
      <c r="H48" s="31">
        <f>H$38*E43</f>
        <v>379133.33333333326</v>
      </c>
      <c r="I48" s="31">
        <f>H48*SQRT(I38/H38*I38/H38+F43/E43*F43/E43)</f>
        <v>126140.45703327055</v>
      </c>
      <c r="J48" s="28">
        <f ca="1">AVERAGE(_xlfn.ANCHORARRAY(P48))</f>
        <v>372524.63370113634</v>
      </c>
      <c r="K48" s="28">
        <f ca="1">_xlfn.STDEV.P(_xlfn.ANCHORARRAY(P48))</f>
        <v>122703.40577890564</v>
      </c>
      <c r="L48" s="28">
        <f ca="1">PERCENTILE(_xlfn.ANCHORARRAY(P48),1/2*(1-sims!$N$1))</f>
        <v>178976.05652831498</v>
      </c>
      <c r="M48" s="28">
        <f ca="1">PERCENTILE(_xlfn.ANCHORARRAY(P48),1/2*(1+sims!$N$1))</f>
        <v>562179.95468506322</v>
      </c>
      <c r="N48" s="15">
        <f ca="1">1/2*(M48-L48)/J48</f>
        <v>0.51433363526796938</v>
      </c>
      <c r="O48" s="3"/>
      <c r="P48" s="4" cm="1">
        <f t="array" aca="1" ref="P48:DK48" ca="1">_xlfn.ANCHORARRAY(P38)*_xlfn.ANCHORARRAY(P43)</f>
        <v>481190.66637269239</v>
      </c>
      <c r="Q48" s="4">
        <f ca="1"/>
        <v>322198.22608365258</v>
      </c>
      <c r="R48" s="4">
        <f ca="1"/>
        <v>427787.33974772366</v>
      </c>
      <c r="S48" s="4">
        <f ca="1"/>
        <v>419289.74540946353</v>
      </c>
      <c r="T48" s="4">
        <f ca="1"/>
        <v>531723.28845602344</v>
      </c>
      <c r="U48" s="1">
        <f ca="1"/>
        <v>326489.25304228894</v>
      </c>
      <c r="V48" s="1">
        <f ca="1"/>
        <v>295478.48601257021</v>
      </c>
      <c r="W48" s="1">
        <f ca="1"/>
        <v>265702.86774332117</v>
      </c>
      <c r="X48" s="1">
        <f ca="1"/>
        <v>318463.35402331548</v>
      </c>
      <c r="Y48" s="1">
        <f ca="1"/>
        <v>282518.85257867846</v>
      </c>
      <c r="Z48" s="1">
        <f ca="1"/>
        <v>189301.45719325257</v>
      </c>
      <c r="AA48" s="1">
        <f ca="1"/>
        <v>456568.05732627289</v>
      </c>
      <c r="AB48" s="1">
        <f ca="1"/>
        <v>559846.12001611071</v>
      </c>
      <c r="AC48" s="1">
        <f ca="1"/>
        <v>480313.14513250213</v>
      </c>
      <c r="AD48" s="1">
        <f ca="1"/>
        <v>477803.01588282821</v>
      </c>
      <c r="AE48" s="1">
        <f ca="1"/>
        <v>226340.71376171793</v>
      </c>
      <c r="AF48" s="1">
        <f ca="1"/>
        <v>456504.97195641097</v>
      </c>
      <c r="AG48" s="1">
        <f ca="1"/>
        <v>408703.77873446693</v>
      </c>
      <c r="AH48" s="1">
        <f ca="1"/>
        <v>275108.37085824559</v>
      </c>
      <c r="AI48" s="1">
        <f ca="1"/>
        <v>402229.48049594916</v>
      </c>
      <c r="AJ48" s="1">
        <f ca="1"/>
        <v>291065.92649306293</v>
      </c>
      <c r="AK48" s="1">
        <f ca="1"/>
        <v>318399.13711528637</v>
      </c>
      <c r="AL48" s="1">
        <f ca="1"/>
        <v>348708.12242302776</v>
      </c>
      <c r="AM48" s="1">
        <f ca="1"/>
        <v>327518.95411122794</v>
      </c>
      <c r="AN48" s="1">
        <f ca="1"/>
        <v>674236.341069435</v>
      </c>
      <c r="AO48" s="1">
        <f ca="1"/>
        <v>376426.76883941313</v>
      </c>
      <c r="AP48" s="1">
        <f ca="1"/>
        <v>115261.00497459935</v>
      </c>
      <c r="AQ48" s="1">
        <f ca="1"/>
        <v>341591.94324978674</v>
      </c>
      <c r="AR48" s="1">
        <f ca="1"/>
        <v>275630.37300847989</v>
      </c>
      <c r="AS48" s="1">
        <f ca="1"/>
        <v>371949.39651253872</v>
      </c>
      <c r="AT48" s="1">
        <f ca="1"/>
        <v>300363.19327577139</v>
      </c>
      <c r="AU48" s="1">
        <f ca="1"/>
        <v>766510.68386493949</v>
      </c>
      <c r="AV48" s="1">
        <f ca="1"/>
        <v>504762.46965033637</v>
      </c>
      <c r="AW48" s="1">
        <f ca="1"/>
        <v>401888.85296766163</v>
      </c>
      <c r="AX48" s="1">
        <f ca="1"/>
        <v>306345.43556946749</v>
      </c>
      <c r="AY48" s="1">
        <f ca="1"/>
        <v>229699.66433033862</v>
      </c>
      <c r="AZ48" s="1">
        <f ca="1"/>
        <v>362939.68195812317</v>
      </c>
      <c r="BA48" s="1">
        <f ca="1"/>
        <v>443703.03843391122</v>
      </c>
      <c r="BB48" s="1">
        <f ca="1"/>
        <v>215005.14561160558</v>
      </c>
      <c r="BC48" s="1">
        <f ca="1"/>
        <v>410035.84875810915</v>
      </c>
      <c r="BD48" s="1">
        <f ca="1"/>
        <v>244862.44739169662</v>
      </c>
      <c r="BE48" s="1">
        <f ca="1"/>
        <v>561937.78048455855</v>
      </c>
      <c r="BF48" s="1">
        <f ca="1"/>
        <v>409426.98159595148</v>
      </c>
      <c r="BG48" s="1">
        <f ca="1"/>
        <v>457129.52536668367</v>
      </c>
      <c r="BH48" s="1">
        <f ca="1"/>
        <v>468082.93050711579</v>
      </c>
      <c r="BI48" s="1">
        <f ca="1"/>
        <v>408097.89420108765</v>
      </c>
      <c r="BJ48" s="1">
        <f ca="1"/>
        <v>283146.66535144957</v>
      </c>
      <c r="BK48" s="1">
        <f ca="1"/>
        <v>209569.50644196142</v>
      </c>
      <c r="BL48" s="1">
        <f ca="1"/>
        <v>414840.38877980213</v>
      </c>
      <c r="BM48" s="1">
        <f ca="1"/>
        <v>280571.01432809373</v>
      </c>
      <c r="BN48" s="1">
        <f ca="1"/>
        <v>265062.92953819869</v>
      </c>
      <c r="BO48" s="1">
        <f ca="1"/>
        <v>357318.34517371428</v>
      </c>
      <c r="BP48" s="1">
        <f ca="1"/>
        <v>517709.46170607605</v>
      </c>
      <c r="BQ48" s="1">
        <f ca="1"/>
        <v>112568.08677428101</v>
      </c>
      <c r="BR48" s="1">
        <f ca="1"/>
        <v>362673.41707585513</v>
      </c>
      <c r="BS48" s="1">
        <f ca="1"/>
        <v>350720.0693732932</v>
      </c>
      <c r="BT48" s="1">
        <f ca="1"/>
        <v>243045.88332544384</v>
      </c>
      <c r="BU48" s="1">
        <f ca="1"/>
        <v>333602.44654068374</v>
      </c>
      <c r="BV48" s="1">
        <f ca="1"/>
        <v>558617.62010885135</v>
      </c>
      <c r="BW48" s="1">
        <f ca="1"/>
        <v>501965.61554315605</v>
      </c>
      <c r="BX48" s="1">
        <f ca="1"/>
        <v>111358.42170138682</v>
      </c>
      <c r="BY48" s="1">
        <f ca="1"/>
        <v>435590.53357826208</v>
      </c>
      <c r="BZ48" s="1">
        <f ca="1"/>
        <v>295163.32208433567</v>
      </c>
      <c r="CA48" s="1">
        <f ca="1"/>
        <v>608832.2456329962</v>
      </c>
      <c r="CB48" s="1">
        <f ca="1"/>
        <v>178998.88815148312</v>
      </c>
      <c r="CC48" s="1">
        <f ca="1"/>
        <v>282220.49774059257</v>
      </c>
      <c r="CD48" s="1">
        <f ca="1"/>
        <v>313816.75110802165</v>
      </c>
      <c r="CE48" s="1">
        <f ca="1"/>
        <v>415496.18330071599</v>
      </c>
      <c r="CF48" s="1">
        <f ca="1"/>
        <v>398555.75551187684</v>
      </c>
      <c r="CG48" s="1">
        <f ca="1"/>
        <v>164445.64173615022</v>
      </c>
      <c r="CH48" s="1">
        <f ca="1"/>
        <v>441852.16987222136</v>
      </c>
      <c r="CI48" s="1">
        <f ca="1"/>
        <v>178542.25568812017</v>
      </c>
      <c r="CJ48" s="1">
        <f ca="1"/>
        <v>498320.44288052234</v>
      </c>
      <c r="CK48" s="1">
        <f ca="1"/>
        <v>295482.94460357423</v>
      </c>
      <c r="CL48" s="1">
        <f ca="1"/>
        <v>318064.68645058683</v>
      </c>
      <c r="CM48" s="1">
        <f ca="1"/>
        <v>339094.64679650549</v>
      </c>
      <c r="CN48" s="1">
        <f ca="1"/>
        <v>223050.84421629194</v>
      </c>
      <c r="CO48" s="1">
        <f ca="1"/>
        <v>339618.49040428718</v>
      </c>
      <c r="CP48" s="1">
        <f ca="1"/>
        <v>545123.31960604817</v>
      </c>
      <c r="CQ48" s="1">
        <f ca="1"/>
        <v>636548.84375051456</v>
      </c>
      <c r="CR48" s="1">
        <f ca="1"/>
        <v>271280.9876431711</v>
      </c>
      <c r="CS48" s="1">
        <f ca="1"/>
        <v>267962.11788694328</v>
      </c>
      <c r="CT48" s="1">
        <f ca="1"/>
        <v>443695.84666475136</v>
      </c>
      <c r="CU48" s="1">
        <f ca="1"/>
        <v>367488.30983236054</v>
      </c>
      <c r="CV48" s="1">
        <f ca="1"/>
        <v>433792.27391602146</v>
      </c>
      <c r="CW48" s="1">
        <f ca="1"/>
        <v>381109.88305792434</v>
      </c>
      <c r="CX48" s="1">
        <f ca="1"/>
        <v>400221.70920836512</v>
      </c>
      <c r="CY48" s="1">
        <f ca="1"/>
        <v>467960.56546270993</v>
      </c>
      <c r="CZ48" s="1">
        <f ca="1"/>
        <v>430737.97522039159</v>
      </c>
      <c r="DA48" s="1">
        <f ca="1"/>
        <v>414212.87572365423</v>
      </c>
      <c r="DB48" s="1">
        <f ca="1"/>
        <v>439068.104012675</v>
      </c>
      <c r="DC48" s="1">
        <f ca="1"/>
        <v>309420.37382607913</v>
      </c>
      <c r="DD48" s="1">
        <f ca="1"/>
        <v>476436.98119928857</v>
      </c>
      <c r="DE48" s="1">
        <f ca="1"/>
        <v>190008.60461372492</v>
      </c>
      <c r="DF48" s="1">
        <f ca="1"/>
        <v>306849.72626176139</v>
      </c>
      <c r="DG48" s="1">
        <f ca="1"/>
        <v>566781.26449465146</v>
      </c>
      <c r="DH48" s="1">
        <f ca="1"/>
        <v>422538.25223923207</v>
      </c>
      <c r="DI48" s="1">
        <f ca="1"/>
        <v>523270.84749411978</v>
      </c>
      <c r="DJ48" s="1">
        <f ca="1"/>
        <v>350021.91001836094</v>
      </c>
      <c r="DK48" s="1">
        <f ca="1"/>
        <v>442875.69387040415</v>
      </c>
    </row>
    <row r="49" spans="2:115" x14ac:dyDescent="0.15">
      <c r="B49" s="1" t="s">
        <v>40</v>
      </c>
      <c r="C49" s="1" t="s">
        <v>15</v>
      </c>
      <c r="D49" s="2" t="s">
        <v>41</v>
      </c>
      <c r="H49" s="31">
        <f>H$39*E44</f>
        <v>51182.999999999993</v>
      </c>
      <c r="I49" s="31">
        <f>H49*SQRT(I39/H39*I39/H39+F44/E44*F44/E44)</f>
        <v>19319.944438549745</v>
      </c>
      <c r="J49" s="28">
        <f ca="1">AVERAGE(_xlfn.ANCHORARRAY(P49))</f>
        <v>49781.823703273178</v>
      </c>
      <c r="K49" s="28">
        <f ca="1">_xlfn.STDEV.P(_xlfn.ANCHORARRAY(P49))</f>
        <v>21346.456041779958</v>
      </c>
      <c r="L49" s="28">
        <f ca="1">PERCENTILE(_xlfn.ANCHORARRAY(P49),1/2*(1-sims!$N$1))</f>
        <v>18064.771155271366</v>
      </c>
      <c r="M49" s="28">
        <f ca="1">PERCENTILE(_xlfn.ANCHORARRAY(P49),1/2*(1+sims!$N$1))</f>
        <v>81687.19808198839</v>
      </c>
      <c r="N49" s="15">
        <f ca="1">1/2*(M49-L49)/J49</f>
        <v>0.63901261739567228</v>
      </c>
      <c r="O49" s="3"/>
      <c r="P49" s="4" cm="1">
        <f t="array" aca="1" ref="P49:DK49" ca="1">_xlfn.ANCHORARRAY(P39)*_xlfn.ANCHORARRAY(P44)</f>
        <v>57223.525629286298</v>
      </c>
      <c r="Q49" s="4">
        <f ca="1"/>
        <v>37969.40448632522</v>
      </c>
      <c r="R49" s="4">
        <f ca="1"/>
        <v>35020.721228471477</v>
      </c>
      <c r="S49" s="4">
        <f ca="1"/>
        <v>15596.272971025548</v>
      </c>
      <c r="T49" s="4">
        <f ca="1"/>
        <v>41118.214655803728</v>
      </c>
      <c r="U49" s="1">
        <f ca="1"/>
        <v>74642.543697412504</v>
      </c>
      <c r="V49" s="1">
        <f ca="1"/>
        <v>79835.039541379825</v>
      </c>
      <c r="W49" s="1">
        <f ca="1"/>
        <v>70525.118997947429</v>
      </c>
      <c r="X49" s="1">
        <f ca="1"/>
        <v>57799.291769609546</v>
      </c>
      <c r="Y49" s="1">
        <f ca="1"/>
        <v>56749.444641617498</v>
      </c>
      <c r="Z49" s="1">
        <f ca="1"/>
        <v>51329.261095733265</v>
      </c>
      <c r="AA49" s="1">
        <f ca="1"/>
        <v>39197.254339265921</v>
      </c>
      <c r="AB49" s="1">
        <f ca="1"/>
        <v>33130.143113748883</v>
      </c>
      <c r="AC49" s="1">
        <f ca="1"/>
        <v>78281.64642580325</v>
      </c>
      <c r="AD49" s="1">
        <f ca="1"/>
        <v>54103.572108375927</v>
      </c>
      <c r="AE49" s="1">
        <f ca="1"/>
        <v>69890.088742163018</v>
      </c>
      <c r="AF49" s="1">
        <f ca="1"/>
        <v>70797.09807131032</v>
      </c>
      <c r="AG49" s="1">
        <f ca="1"/>
        <v>45106.140611669645</v>
      </c>
      <c r="AH49" s="1">
        <f ca="1"/>
        <v>44374.607513370502</v>
      </c>
      <c r="AI49" s="1">
        <f ca="1"/>
        <v>56022.480229648485</v>
      </c>
      <c r="AJ49" s="1">
        <f ca="1"/>
        <v>22405.471013115719</v>
      </c>
      <c r="AK49" s="1">
        <f ca="1"/>
        <v>18194.692112336936</v>
      </c>
      <c r="AL49" s="1">
        <f ca="1"/>
        <v>23392.113997527609</v>
      </c>
      <c r="AM49" s="1">
        <f ca="1"/>
        <v>63846.68465157786</v>
      </c>
      <c r="AN49" s="1">
        <f ca="1"/>
        <v>99354.041995936757</v>
      </c>
      <c r="AO49" s="1">
        <f ca="1"/>
        <v>41122.754609253039</v>
      </c>
      <c r="AP49" s="1">
        <f ca="1"/>
        <v>68376.606187259225</v>
      </c>
      <c r="AQ49" s="1">
        <f ca="1"/>
        <v>46090.427185856264</v>
      </c>
      <c r="AR49" s="1">
        <f ca="1"/>
        <v>90755.860861542285</v>
      </c>
      <c r="AS49" s="1">
        <f ca="1"/>
        <v>94049.07096819939</v>
      </c>
      <c r="AT49" s="1">
        <f ca="1"/>
        <v>54315.466584823836</v>
      </c>
      <c r="AU49" s="1">
        <f ca="1"/>
        <v>58558.850172442479</v>
      </c>
      <c r="AV49" s="1">
        <f ca="1"/>
        <v>36326.508622871086</v>
      </c>
      <c r="AW49" s="1">
        <f ca="1"/>
        <v>28424.643052460993</v>
      </c>
      <c r="AX49" s="1">
        <f ca="1"/>
        <v>15402.003269133114</v>
      </c>
      <c r="AY49" s="1">
        <f ca="1"/>
        <v>69506.95992904935</v>
      </c>
      <c r="AZ49" s="1">
        <f ca="1"/>
        <v>38432.26404248472</v>
      </c>
      <c r="BA49" s="1">
        <f ca="1"/>
        <v>53140.807479408941</v>
      </c>
      <c r="BB49" s="1">
        <f ca="1"/>
        <v>71703.064766518772</v>
      </c>
      <c r="BC49" s="1">
        <f ca="1"/>
        <v>67252.894001554319</v>
      </c>
      <c r="BD49" s="1">
        <f ca="1"/>
        <v>52715.409544071816</v>
      </c>
      <c r="BE49" s="1">
        <f ca="1"/>
        <v>116672.56669792839</v>
      </c>
      <c r="BF49" s="1">
        <f ca="1"/>
        <v>34274.123354097879</v>
      </c>
      <c r="BG49" s="1">
        <f ca="1"/>
        <v>30348.387501344459</v>
      </c>
      <c r="BH49" s="1">
        <f ca="1"/>
        <v>37407.079160903959</v>
      </c>
      <c r="BI49" s="1">
        <f ca="1"/>
        <v>30475.632700038888</v>
      </c>
      <c r="BJ49" s="1">
        <f ca="1"/>
        <v>41446.615215202051</v>
      </c>
      <c r="BK49" s="1">
        <f ca="1"/>
        <v>11844.047634160837</v>
      </c>
      <c r="BL49" s="1">
        <f ca="1"/>
        <v>73250.627565969204</v>
      </c>
      <c r="BM49" s="1">
        <f ca="1"/>
        <v>29997.092160666762</v>
      </c>
      <c r="BN49" s="1">
        <f ca="1"/>
        <v>67373.774452161495</v>
      </c>
      <c r="BO49" s="1">
        <f ca="1"/>
        <v>38974.609613720408</v>
      </c>
      <c r="BP49" s="1">
        <f ca="1"/>
        <v>24855.676672432812</v>
      </c>
      <c r="BQ49" s="1">
        <f ca="1"/>
        <v>20946.574729183983</v>
      </c>
      <c r="BR49" s="1">
        <f ca="1"/>
        <v>22325.841150625998</v>
      </c>
      <c r="BS49" s="1">
        <f ca="1"/>
        <v>56686.698547343098</v>
      </c>
      <c r="BT49" s="1">
        <f ca="1"/>
        <v>13649.481484535871</v>
      </c>
      <c r="BU49" s="1">
        <f ca="1"/>
        <v>38800.784756707784</v>
      </c>
      <c r="BV49" s="1">
        <f ca="1"/>
        <v>72610.575148533157</v>
      </c>
      <c r="BW49" s="1">
        <f ca="1"/>
        <v>27377.491667624476</v>
      </c>
      <c r="BX49" s="1">
        <f ca="1"/>
        <v>56597.303661489466</v>
      </c>
      <c r="BY49" s="1">
        <f ca="1"/>
        <v>36856.214917196492</v>
      </c>
      <c r="BZ49" s="1">
        <f ca="1"/>
        <v>26510.7407305862</v>
      </c>
      <c r="CA49" s="1">
        <f ca="1"/>
        <v>59418.141921652401</v>
      </c>
      <c r="CB49" s="1">
        <f ca="1"/>
        <v>56169.235642824569</v>
      </c>
      <c r="CC49" s="1">
        <f ca="1"/>
        <v>58102.935391467392</v>
      </c>
      <c r="CD49" s="1">
        <f ca="1"/>
        <v>29150.7236217354</v>
      </c>
      <c r="CE49" s="1">
        <f ca="1"/>
        <v>36262.105341614006</v>
      </c>
      <c r="CF49" s="1">
        <f ca="1"/>
        <v>47586.870914096879</v>
      </c>
      <c r="CG49" s="1">
        <f ca="1"/>
        <v>36346.702324248588</v>
      </c>
      <c r="CH49" s="1">
        <f ca="1"/>
        <v>41457.146363850195</v>
      </c>
      <c r="CI49" s="1">
        <f ca="1"/>
        <v>11186.894132782501</v>
      </c>
      <c r="CJ49" s="1">
        <f ca="1"/>
        <v>77139.289110639089</v>
      </c>
      <c r="CK49" s="1">
        <f ca="1"/>
        <v>36038.982306491584</v>
      </c>
      <c r="CL49" s="1">
        <f ca="1"/>
        <v>59365.067068105389</v>
      </c>
      <c r="CM49" s="1">
        <f ca="1"/>
        <v>53402.265978110801</v>
      </c>
      <c r="CN49" s="1">
        <f ca="1"/>
        <v>96434.155491098878</v>
      </c>
      <c r="CO49" s="1">
        <f ca="1"/>
        <v>67318.116040171808</v>
      </c>
      <c r="CP49" s="1">
        <f ca="1"/>
        <v>74801.910421239634</v>
      </c>
      <c r="CQ49" s="1">
        <f ca="1"/>
        <v>63888.168191680466</v>
      </c>
      <c r="CR49" s="1">
        <f ca="1"/>
        <v>66321.499257078147</v>
      </c>
      <c r="CS49" s="1">
        <f ca="1"/>
        <v>77913.212835579223</v>
      </c>
      <c r="CT49" s="1">
        <f ca="1"/>
        <v>35286.99978321416</v>
      </c>
      <c r="CU49" s="1">
        <f ca="1"/>
        <v>76672.917029585107</v>
      </c>
      <c r="CV49" s="1">
        <f ca="1"/>
        <v>54129.061396343568</v>
      </c>
      <c r="CW49" s="1">
        <f ca="1"/>
        <v>33991.610654023294</v>
      </c>
      <c r="CX49" s="1">
        <f ca="1"/>
        <v>56627.84780795237</v>
      </c>
      <c r="CY49" s="1">
        <f ca="1"/>
        <v>34128.758041461806</v>
      </c>
      <c r="CZ49" s="1">
        <f ca="1"/>
        <v>59264.324004134643</v>
      </c>
      <c r="DA49" s="1">
        <f ca="1"/>
        <v>43791.194842855803</v>
      </c>
      <c r="DB49" s="1">
        <f ca="1"/>
        <v>46944.394872140736</v>
      </c>
      <c r="DC49" s="1">
        <f ca="1"/>
        <v>75807.352825126101</v>
      </c>
      <c r="DD49" s="1">
        <f ca="1"/>
        <v>28094.870329567737</v>
      </c>
      <c r="DE49" s="1">
        <f ca="1"/>
        <v>45698.03592123375</v>
      </c>
      <c r="DF49" s="1">
        <f ca="1"/>
        <v>81209.90004095927</v>
      </c>
      <c r="DG49" s="1">
        <f ca="1"/>
        <v>39153.122923200637</v>
      </c>
      <c r="DH49" s="1">
        <f ca="1"/>
        <v>34917.585314069751</v>
      </c>
      <c r="DI49" s="1">
        <f ca="1"/>
        <v>38167.038773108361</v>
      </c>
      <c r="DJ49" s="1">
        <f ca="1"/>
        <v>34110.413087984751</v>
      </c>
      <c r="DK49" s="1">
        <f ca="1"/>
        <v>20523.115886041145</v>
      </c>
    </row>
    <row r="50" spans="2:115" x14ac:dyDescent="0.15">
      <c r="B50" s="1" t="s">
        <v>40</v>
      </c>
      <c r="C50" s="1" t="s">
        <v>16</v>
      </c>
      <c r="D50" s="2" t="s">
        <v>41</v>
      </c>
      <c r="H50" s="31">
        <f>H$40*E45</f>
        <v>688471.66666666663</v>
      </c>
      <c r="I50" s="31">
        <f>H50*SQRT(I40/H40*I40/H40+F45/E45*F45/E45)</f>
        <v>164178.3342503772</v>
      </c>
      <c r="J50" s="28">
        <f ca="1">AVERAGE(_xlfn.ANCHORARRAY(P50))</f>
        <v>690159.39575506328</v>
      </c>
      <c r="K50" s="28">
        <f ca="1">_xlfn.STDEV.P(_xlfn.ANCHORARRAY(P50))</f>
        <v>182171.00259401687</v>
      </c>
      <c r="L50" s="28">
        <f ca="1">PERCENTILE(_xlfn.ANCHORARRAY(P50),1/2*(1-sims!$N$1))</f>
        <v>380999.42753177683</v>
      </c>
      <c r="M50" s="28">
        <f ca="1">PERCENTILE(_xlfn.ANCHORARRAY(P50),1/2*(1+sims!$N$1))</f>
        <v>990708.41399130819</v>
      </c>
      <c r="N50" s="15">
        <f ca="1">1/2*(M50-L50)/J50</f>
        <v>0.44171606603463259</v>
      </c>
      <c r="O50" s="3"/>
      <c r="P50" s="4" cm="1">
        <f t="array" aca="1" ref="P50:DK50" ca="1">_xlfn.ANCHORARRAY(P40)*_xlfn.ANCHORARRAY(P45)</f>
        <v>793119.67832550965</v>
      </c>
      <c r="Q50" s="4">
        <f ca="1"/>
        <v>734299.21734242828</v>
      </c>
      <c r="R50" s="4">
        <f ca="1"/>
        <v>874243.23950697924</v>
      </c>
      <c r="S50" s="4">
        <f ca="1"/>
        <v>870944.40013700526</v>
      </c>
      <c r="T50" s="4">
        <f ca="1"/>
        <v>765311.68266218714</v>
      </c>
      <c r="U50" s="1">
        <f ca="1"/>
        <v>365489.54438281327</v>
      </c>
      <c r="V50" s="1">
        <f ca="1"/>
        <v>1201633.7910534122</v>
      </c>
      <c r="W50" s="1">
        <f ca="1"/>
        <v>980817.87921862095</v>
      </c>
      <c r="X50" s="1">
        <f ca="1"/>
        <v>512144.46985389193</v>
      </c>
      <c r="Y50" s="1">
        <f ca="1"/>
        <v>756096.99593393365</v>
      </c>
      <c r="Z50" s="1">
        <f ca="1"/>
        <v>683848.76503848739</v>
      </c>
      <c r="AA50" s="1">
        <f ca="1"/>
        <v>649199.79370367026</v>
      </c>
      <c r="AB50" s="1">
        <f ca="1"/>
        <v>472123.10387720616</v>
      </c>
      <c r="AC50" s="1">
        <f ca="1"/>
        <v>912910.86796259426</v>
      </c>
      <c r="AD50" s="1">
        <f ca="1"/>
        <v>632755.79480780126</v>
      </c>
      <c r="AE50" s="1">
        <f ca="1"/>
        <v>661436.76645465847</v>
      </c>
      <c r="AF50" s="1">
        <f ca="1"/>
        <v>490817.95132827404</v>
      </c>
      <c r="AG50" s="1">
        <f ca="1"/>
        <v>286470.20613841549</v>
      </c>
      <c r="AH50" s="1">
        <f ca="1"/>
        <v>578076.65987579967</v>
      </c>
      <c r="AI50" s="1">
        <f ca="1"/>
        <v>722544.98060344881</v>
      </c>
      <c r="AJ50" s="1">
        <f ca="1"/>
        <v>979871.717739271</v>
      </c>
      <c r="AK50" s="1">
        <f ca="1"/>
        <v>495689.70461158018</v>
      </c>
      <c r="AL50" s="1">
        <f ca="1"/>
        <v>527830.54722491489</v>
      </c>
      <c r="AM50" s="1">
        <f ca="1"/>
        <v>695932.91172539059</v>
      </c>
      <c r="AN50" s="1">
        <f ca="1"/>
        <v>1059442.6195223529</v>
      </c>
      <c r="AO50" s="1">
        <f ca="1"/>
        <v>728486.79774576589</v>
      </c>
      <c r="AP50" s="1">
        <f ca="1"/>
        <v>584562.32231696555</v>
      </c>
      <c r="AQ50" s="1">
        <f ca="1"/>
        <v>606891.43222296715</v>
      </c>
      <c r="AR50" s="1">
        <f ca="1"/>
        <v>422037.74293272814</v>
      </c>
      <c r="AS50" s="1">
        <f ca="1"/>
        <v>725523.35193474765</v>
      </c>
      <c r="AT50" s="1">
        <f ca="1"/>
        <v>584540.72552693193</v>
      </c>
      <c r="AU50" s="1">
        <f ca="1"/>
        <v>998455.06318643771</v>
      </c>
      <c r="AV50" s="1">
        <f ca="1"/>
        <v>930768.07302215311</v>
      </c>
      <c r="AW50" s="1">
        <f ca="1"/>
        <v>1000457.031468658</v>
      </c>
      <c r="AX50" s="1">
        <f ca="1"/>
        <v>759084.79148100188</v>
      </c>
      <c r="AY50" s="1">
        <f ca="1"/>
        <v>497838.97986884631</v>
      </c>
      <c r="AZ50" s="1">
        <f ca="1"/>
        <v>702459.48264343617</v>
      </c>
      <c r="BA50" s="1">
        <f ca="1"/>
        <v>601657.54608433216</v>
      </c>
      <c r="BB50" s="1">
        <f ca="1"/>
        <v>778002.78436055058</v>
      </c>
      <c r="BC50" s="1">
        <f ca="1"/>
        <v>712590.31003211997</v>
      </c>
      <c r="BD50" s="1">
        <f ca="1"/>
        <v>815475.96549868642</v>
      </c>
      <c r="BE50" s="1">
        <f ca="1"/>
        <v>572592.74479310692</v>
      </c>
      <c r="BF50" s="1">
        <f ca="1"/>
        <v>620109.44389921858</v>
      </c>
      <c r="BG50" s="1">
        <f ca="1"/>
        <v>550935.05426729529</v>
      </c>
      <c r="BH50" s="1">
        <f ca="1"/>
        <v>891607.21534171118</v>
      </c>
      <c r="BI50" s="1">
        <f ca="1"/>
        <v>797038.40205488889</v>
      </c>
      <c r="BJ50" s="1">
        <f ca="1"/>
        <v>887064.43328511599</v>
      </c>
      <c r="BK50" s="1">
        <f ca="1"/>
        <v>511985.59277509549</v>
      </c>
      <c r="BL50" s="1">
        <f ca="1"/>
        <v>639355.16011065536</v>
      </c>
      <c r="BM50" s="1">
        <f ca="1"/>
        <v>889696.4981333646</v>
      </c>
      <c r="BN50" s="1">
        <f ca="1"/>
        <v>478201.5534455452</v>
      </c>
      <c r="BO50" s="1">
        <f ca="1"/>
        <v>381012.09265288321</v>
      </c>
      <c r="BP50" s="1">
        <f ca="1"/>
        <v>657143.4815819232</v>
      </c>
      <c r="BQ50" s="1">
        <f ca="1"/>
        <v>488673.42296293314</v>
      </c>
      <c r="BR50" s="1">
        <f ca="1"/>
        <v>701903.94394886051</v>
      </c>
      <c r="BS50" s="1">
        <f ca="1"/>
        <v>658526.77453709603</v>
      </c>
      <c r="BT50" s="1">
        <f ca="1"/>
        <v>380758.79023075604</v>
      </c>
      <c r="BU50" s="1">
        <f ca="1"/>
        <v>720499.52401260217</v>
      </c>
      <c r="BV50" s="1">
        <f ca="1"/>
        <v>872284.00331500638</v>
      </c>
      <c r="BW50" s="1">
        <f ca="1"/>
        <v>646464.18227144412</v>
      </c>
      <c r="BX50" s="1">
        <f ca="1"/>
        <v>471485.37147857016</v>
      </c>
      <c r="BY50" s="1">
        <f ca="1"/>
        <v>387600.30172905483</v>
      </c>
      <c r="BZ50" s="1">
        <f ca="1"/>
        <v>990300.69561261719</v>
      </c>
      <c r="CA50" s="1">
        <f ca="1"/>
        <v>1031604.1439420566</v>
      </c>
      <c r="CB50" s="1">
        <f ca="1"/>
        <v>582792.5577403775</v>
      </c>
      <c r="CC50" s="1">
        <f ca="1"/>
        <v>546351.99725439481</v>
      </c>
      <c r="CD50" s="1">
        <f ca="1"/>
        <v>559525.83387770725</v>
      </c>
      <c r="CE50" s="1">
        <f ca="1"/>
        <v>757424.46869609121</v>
      </c>
      <c r="CF50" s="1">
        <f ca="1"/>
        <v>508154.59705880313</v>
      </c>
      <c r="CG50" s="1">
        <f ca="1"/>
        <v>774226.54035697156</v>
      </c>
      <c r="CH50" s="1">
        <f ca="1"/>
        <v>616623.82136954297</v>
      </c>
      <c r="CI50" s="1">
        <f ca="1"/>
        <v>626780.01653806004</v>
      </c>
      <c r="CJ50" s="1">
        <f ca="1"/>
        <v>651965.07284274336</v>
      </c>
      <c r="CK50" s="1">
        <f ca="1"/>
        <v>621580.49979725422</v>
      </c>
      <c r="CL50" s="1">
        <f ca="1"/>
        <v>745221.29643316811</v>
      </c>
      <c r="CM50" s="1">
        <f ca="1"/>
        <v>866589.22385458136</v>
      </c>
      <c r="CN50" s="1">
        <f ca="1"/>
        <v>416654.59232054453</v>
      </c>
      <c r="CO50" s="1">
        <f ca="1"/>
        <v>747728.50688475824</v>
      </c>
      <c r="CP50" s="1">
        <f ca="1"/>
        <v>578875.81908602989</v>
      </c>
      <c r="CQ50" s="1">
        <f ca="1"/>
        <v>951147.88039059588</v>
      </c>
      <c r="CR50" s="1">
        <f ca="1"/>
        <v>583618.35043746897</v>
      </c>
      <c r="CS50" s="1">
        <f ca="1"/>
        <v>854031.59479379875</v>
      </c>
      <c r="CT50" s="1">
        <f ca="1"/>
        <v>859454.58422970911</v>
      </c>
      <c r="CU50" s="1">
        <f ca="1"/>
        <v>727059.75081355788</v>
      </c>
      <c r="CV50" s="1">
        <f ca="1"/>
        <v>649819.9107239705</v>
      </c>
      <c r="CW50" s="1">
        <f ca="1"/>
        <v>372521.22259083542</v>
      </c>
      <c r="CX50" s="1">
        <f ca="1"/>
        <v>673368.03520563664</v>
      </c>
      <c r="CY50" s="1">
        <f ca="1"/>
        <v>724400.85047654528</v>
      </c>
      <c r="CZ50" s="1">
        <f ca="1"/>
        <v>345925.38291606528</v>
      </c>
      <c r="DA50" s="1">
        <f ca="1"/>
        <v>848041.64689707244</v>
      </c>
      <c r="DB50" s="1">
        <f ca="1"/>
        <v>676736.44784921827</v>
      </c>
      <c r="DC50" s="1">
        <f ca="1"/>
        <v>828356.91377229779</v>
      </c>
      <c r="DD50" s="1">
        <f ca="1"/>
        <v>959816.62903195235</v>
      </c>
      <c r="DE50" s="1">
        <f ca="1"/>
        <v>695137.93782177311</v>
      </c>
      <c r="DF50" s="1">
        <f ca="1"/>
        <v>616182.03110370506</v>
      </c>
      <c r="DG50" s="1">
        <f ca="1"/>
        <v>819745.88420994137</v>
      </c>
      <c r="DH50" s="1">
        <f ca="1"/>
        <v>752721.82798820967</v>
      </c>
      <c r="DI50" s="1">
        <f ca="1"/>
        <v>976106.24844865734</v>
      </c>
      <c r="DJ50" s="1">
        <f ca="1"/>
        <v>545351.67080710339</v>
      </c>
      <c r="DK50" s="1">
        <f ca="1"/>
        <v>577171.41514841444</v>
      </c>
    </row>
    <row r="51" spans="2:115" x14ac:dyDescent="0.15">
      <c r="B51" s="1" t="s">
        <v>40</v>
      </c>
      <c r="C51" s="1" t="s">
        <v>17</v>
      </c>
      <c r="D51" s="2" t="s">
        <v>41</v>
      </c>
      <c r="H51" s="31">
        <f>H$41*E46</f>
        <v>220586.66666666666</v>
      </c>
      <c r="I51" s="31">
        <f>H51*SQRT(I41/H41*I41/H41+F46/E46*F46/E46)</f>
        <v>80673.802407272451</v>
      </c>
      <c r="J51" s="28">
        <f ca="1">AVERAGE(_xlfn.ANCHORARRAY(P51))</f>
        <v>212298.56653811104</v>
      </c>
      <c r="K51" s="28">
        <f ca="1">_xlfn.STDEV.P(_xlfn.ANCHORARRAY(P51))</f>
        <v>82400.761958045856</v>
      </c>
      <c r="L51" s="28">
        <f ca="1">PERCENTILE(_xlfn.ANCHORARRAY(P51),1/2*(1-sims!$N$1))</f>
        <v>99187.221822807885</v>
      </c>
      <c r="M51" s="28">
        <f ca="1">PERCENTILE(_xlfn.ANCHORARRAY(P51),1/2*(1+sims!$N$1))</f>
        <v>357898.57366588945</v>
      </c>
      <c r="N51" s="15">
        <f ca="1">1/2*(M51-L51)/J51</f>
        <v>0.60931017119382824</v>
      </c>
      <c r="O51" s="3"/>
      <c r="P51" s="4" cm="1">
        <f t="array" aca="1" ref="P51:DK51" ca="1">_xlfn.ANCHORARRAY(P41)*_xlfn.ANCHORARRAY(P46)</f>
        <v>148806.62400519077</v>
      </c>
      <c r="Q51" s="4">
        <f ca="1"/>
        <v>141834.02028245045</v>
      </c>
      <c r="R51" s="4">
        <f ca="1"/>
        <v>49509.940837320944</v>
      </c>
      <c r="S51" s="4">
        <f ca="1"/>
        <v>71207.811334001861</v>
      </c>
      <c r="T51" s="4">
        <f ca="1"/>
        <v>212591.08592468928</v>
      </c>
      <c r="U51" s="1">
        <f ca="1"/>
        <v>211941.28002911934</v>
      </c>
      <c r="V51" s="1">
        <f ca="1"/>
        <v>99427.449524692172</v>
      </c>
      <c r="W51" s="1">
        <f ca="1"/>
        <v>256215.31088325806</v>
      </c>
      <c r="X51" s="1">
        <f ca="1"/>
        <v>149131.78600495367</v>
      </c>
      <c r="Y51" s="1">
        <f ca="1"/>
        <v>267969.64831738803</v>
      </c>
      <c r="Z51" s="1">
        <f ca="1"/>
        <v>105958.43838893436</v>
      </c>
      <c r="AA51" s="1">
        <f ca="1"/>
        <v>170179.56107494168</v>
      </c>
      <c r="AB51" s="1">
        <f ca="1"/>
        <v>185252.03815362856</v>
      </c>
      <c r="AC51" s="1">
        <f ca="1"/>
        <v>244097.17548348737</v>
      </c>
      <c r="AD51" s="1">
        <f ca="1"/>
        <v>128370.93392535106</v>
      </c>
      <c r="AE51" s="1">
        <f ca="1"/>
        <v>302422.59358904511</v>
      </c>
      <c r="AF51" s="1">
        <f ca="1"/>
        <v>127998.69433676975</v>
      </c>
      <c r="AG51" s="1">
        <f ca="1"/>
        <v>105309.36260172095</v>
      </c>
      <c r="AH51" s="1">
        <f ca="1"/>
        <v>169503.88422015222</v>
      </c>
      <c r="AI51" s="1">
        <f ca="1"/>
        <v>159270.85771655722</v>
      </c>
      <c r="AJ51" s="1">
        <f ca="1"/>
        <v>298805.59663338942</v>
      </c>
      <c r="AK51" s="1">
        <f ca="1"/>
        <v>251744.331788246</v>
      </c>
      <c r="AL51" s="1">
        <f ca="1"/>
        <v>253558.71001082737</v>
      </c>
      <c r="AM51" s="1">
        <f ca="1"/>
        <v>197825.0605027694</v>
      </c>
      <c r="AN51" s="1">
        <f ca="1"/>
        <v>224030.07204834424</v>
      </c>
      <c r="AO51" s="1">
        <f ca="1"/>
        <v>267983.33904604526</v>
      </c>
      <c r="AP51" s="1">
        <f ca="1"/>
        <v>176548.78267509156</v>
      </c>
      <c r="AQ51" s="1">
        <f ca="1"/>
        <v>364309.02689513389</v>
      </c>
      <c r="AR51" s="1">
        <f ca="1"/>
        <v>162178.17642184594</v>
      </c>
      <c r="AS51" s="1">
        <f ca="1"/>
        <v>174073.46654757578</v>
      </c>
      <c r="AT51" s="1">
        <f ca="1"/>
        <v>309136.28625207808</v>
      </c>
      <c r="AU51" s="1">
        <f ca="1"/>
        <v>218661.91509084019</v>
      </c>
      <c r="AV51" s="1">
        <f ca="1"/>
        <v>340148.67539974762</v>
      </c>
      <c r="AW51" s="1">
        <f ca="1"/>
        <v>334361.0945297209</v>
      </c>
      <c r="AX51" s="1">
        <f ca="1"/>
        <v>132574.07284152953</v>
      </c>
      <c r="AY51" s="1">
        <f ca="1"/>
        <v>292684.68895626889</v>
      </c>
      <c r="AZ51" s="1">
        <f ca="1"/>
        <v>204518.93421124684</v>
      </c>
      <c r="BA51" s="1">
        <f ca="1"/>
        <v>194650.10262224145</v>
      </c>
      <c r="BB51" s="1">
        <f ca="1"/>
        <v>143404.63279477449</v>
      </c>
      <c r="BC51" s="1">
        <f ca="1"/>
        <v>105441.6703205908</v>
      </c>
      <c r="BD51" s="1">
        <f ca="1"/>
        <v>152382.39542878413</v>
      </c>
      <c r="BE51" s="1">
        <f ca="1"/>
        <v>175633.72795235846</v>
      </c>
      <c r="BF51" s="1">
        <f ca="1"/>
        <v>377060.81055187894</v>
      </c>
      <c r="BG51" s="1">
        <f ca="1"/>
        <v>205962.49548202797</v>
      </c>
      <c r="BH51" s="1">
        <f ca="1"/>
        <v>94622.895487006652</v>
      </c>
      <c r="BI51" s="1">
        <f ca="1"/>
        <v>338665.07010634104</v>
      </c>
      <c r="BJ51" s="1">
        <f ca="1"/>
        <v>267452.15492814785</v>
      </c>
      <c r="BK51" s="1">
        <f ca="1"/>
        <v>135422.42505915574</v>
      </c>
      <c r="BL51" s="1">
        <f ca="1"/>
        <v>443061.15245278104</v>
      </c>
      <c r="BM51" s="1">
        <f ca="1"/>
        <v>257736.7394016546</v>
      </c>
      <c r="BN51" s="1">
        <f ca="1"/>
        <v>223759.44807205134</v>
      </c>
      <c r="BO51" s="1">
        <f ca="1"/>
        <v>215891.95619853368</v>
      </c>
      <c r="BP51" s="1">
        <f ca="1"/>
        <v>190859.42924528761</v>
      </c>
      <c r="BQ51" s="1">
        <f ca="1"/>
        <v>156488.82070887502</v>
      </c>
      <c r="BR51" s="1">
        <f ca="1"/>
        <v>153461.16748892714</v>
      </c>
      <c r="BS51" s="1">
        <f ca="1"/>
        <v>293967.17687635584</v>
      </c>
      <c r="BT51" s="1">
        <f ca="1"/>
        <v>205214.00180637283</v>
      </c>
      <c r="BU51" s="1">
        <f ca="1"/>
        <v>342100.12306765589</v>
      </c>
      <c r="BV51" s="1">
        <f ca="1"/>
        <v>280964.78412252199</v>
      </c>
      <c r="BW51" s="1">
        <f ca="1"/>
        <v>107431.60719260472</v>
      </c>
      <c r="BX51" s="1">
        <f ca="1"/>
        <v>191854.65960501059</v>
      </c>
      <c r="BY51" s="1">
        <f ca="1"/>
        <v>194565.99745836353</v>
      </c>
      <c r="BZ51" s="1">
        <f ca="1"/>
        <v>255666.74776376528</v>
      </c>
      <c r="CA51" s="1">
        <f ca="1"/>
        <v>257537.15598249939</v>
      </c>
      <c r="CB51" s="1">
        <f ca="1"/>
        <v>265739.3657648415</v>
      </c>
      <c r="CC51" s="1">
        <f ca="1"/>
        <v>243659.20310493669</v>
      </c>
      <c r="CD51" s="1">
        <f ca="1"/>
        <v>163259.33799223969</v>
      </c>
      <c r="CE51" s="1">
        <f ca="1"/>
        <v>125281.62620707935</v>
      </c>
      <c r="CF51" s="1">
        <f ca="1"/>
        <v>157082.9093316994</v>
      </c>
      <c r="CG51" s="1">
        <f ca="1"/>
        <v>153612.14931550555</v>
      </c>
      <c r="CH51" s="1">
        <f ca="1"/>
        <v>211340.82440081358</v>
      </c>
      <c r="CI51" s="1">
        <f ca="1"/>
        <v>109964.5157989572</v>
      </c>
      <c r="CJ51" s="1">
        <f ca="1"/>
        <v>337918.89717491338</v>
      </c>
      <c r="CK51" s="1">
        <f ca="1"/>
        <v>198788.18567193844</v>
      </c>
      <c r="CL51" s="1">
        <f ca="1"/>
        <v>343083.01345858013</v>
      </c>
      <c r="CM51" s="1">
        <f ca="1"/>
        <v>328974.58911406912</v>
      </c>
      <c r="CN51" s="1">
        <f ca="1"/>
        <v>248777.3913910542</v>
      </c>
      <c r="CO51" s="1">
        <f ca="1"/>
        <v>181528.96887529432</v>
      </c>
      <c r="CP51" s="1">
        <f ca="1"/>
        <v>233252.22541885736</v>
      </c>
      <c r="CQ51" s="1">
        <f ca="1"/>
        <v>151479.50244008339</v>
      </c>
      <c r="CR51" s="1">
        <f ca="1"/>
        <v>247405.88357073639</v>
      </c>
      <c r="CS51" s="1">
        <f ca="1"/>
        <v>253841.32284571638</v>
      </c>
      <c r="CT51" s="1">
        <f ca="1"/>
        <v>209292.78342368643</v>
      </c>
      <c r="CU51" s="1">
        <f ca="1"/>
        <v>202590.50390506885</v>
      </c>
      <c r="CV51" s="1">
        <f ca="1"/>
        <v>206757.1967815102</v>
      </c>
      <c r="CW51" s="1">
        <f ca="1"/>
        <v>361605.67217495962</v>
      </c>
      <c r="CX51" s="1">
        <f ca="1"/>
        <v>137681.94336438747</v>
      </c>
      <c r="CY51" s="1">
        <f ca="1"/>
        <v>206520.4951878307</v>
      </c>
      <c r="CZ51" s="1">
        <f ca="1"/>
        <v>60732.26122568416</v>
      </c>
      <c r="DA51" s="1">
        <f ca="1"/>
        <v>159988.62541126105</v>
      </c>
      <c r="DB51" s="1">
        <f ca="1"/>
        <v>332774.71996271313</v>
      </c>
      <c r="DC51" s="1">
        <f ca="1"/>
        <v>133141.08490301081</v>
      </c>
      <c r="DD51" s="1">
        <f ca="1"/>
        <v>357703.46321804367</v>
      </c>
      <c r="DE51" s="1">
        <f ca="1"/>
        <v>178194.53253796583</v>
      </c>
      <c r="DF51" s="1">
        <f ca="1"/>
        <v>300781.90361330693</v>
      </c>
      <c r="DG51" s="1">
        <f ca="1"/>
        <v>121268.7409737071</v>
      </c>
      <c r="DH51" s="1">
        <f ca="1"/>
        <v>129426.82968072839</v>
      </c>
      <c r="DI51" s="1">
        <f ca="1"/>
        <v>390929.38083627319</v>
      </c>
      <c r="DJ51" s="1">
        <f ca="1"/>
        <v>240970.11160197516</v>
      </c>
      <c r="DK51" s="1">
        <f ca="1"/>
        <v>73106.418470741395</v>
      </c>
    </row>
    <row r="52" spans="2:115" x14ac:dyDescent="0.15">
      <c r="B52" s="1" t="s">
        <v>40</v>
      </c>
      <c r="C52" s="1" t="s">
        <v>32</v>
      </c>
      <c r="D52" s="2" t="s">
        <v>41</v>
      </c>
      <c r="H52" s="31">
        <f>H48+H49+H50+H51</f>
        <v>1339374.6666666667</v>
      </c>
      <c r="I52" s="31">
        <f>SQRT(SUMSQ(I48:I51))</f>
        <v>223041.39298737183</v>
      </c>
      <c r="J52" s="28">
        <f ca="1">AVERAGE(_xlfn.ANCHORARRAY(P52))</f>
        <v>1324764.4196975834</v>
      </c>
      <c r="K52" s="28">
        <f ca="1">_xlfn.STDEV.P(_xlfn.ANCHORARRAY(P52))</f>
        <v>271002.46154519665</v>
      </c>
      <c r="L52" s="28">
        <f ca="1">PERCENTILE(_xlfn.ANCHORARRAY(P52),1/2*(1-sims!$N$1))</f>
        <v>895268.02479348064</v>
      </c>
      <c r="M52" s="28">
        <f ca="1">PERCENTILE(_xlfn.ANCHORARRAY(P52),1/2*(1+sims!$N$1))</f>
        <v>1812508.0375492955</v>
      </c>
      <c r="N52" s="15">
        <f ca="1">1/2*(M52-L52)/J52</f>
        <v>0.34618985802970237</v>
      </c>
      <c r="O52" s="3"/>
      <c r="P52" s="4" cm="1">
        <f t="array" aca="1" ref="P52:DK52" ca="1">_xlfn.ANCHORARRAY(P48)+_xlfn.ANCHORARRAY(P49)+_xlfn.ANCHORARRAY(P50)+_xlfn.ANCHORARRAY(P51)</f>
        <v>1480340.4943326791</v>
      </c>
      <c r="Q52" s="4">
        <f ca="1"/>
        <v>1236300.8681948564</v>
      </c>
      <c r="R52" s="4">
        <f ca="1"/>
        <v>1386561.2413204953</v>
      </c>
      <c r="S52" s="4">
        <f ca="1"/>
        <v>1377038.2298514962</v>
      </c>
      <c r="T52" s="4">
        <f ca="1"/>
        <v>1550744.2716987035</v>
      </c>
      <c r="U52" s="1">
        <f ca="1"/>
        <v>978562.62115163403</v>
      </c>
      <c r="V52" s="1">
        <f ca="1"/>
        <v>1676374.7661320546</v>
      </c>
      <c r="W52" s="1">
        <f ca="1"/>
        <v>1573261.1768431475</v>
      </c>
      <c r="X52" s="1">
        <f ca="1"/>
        <v>1037538.9016517707</v>
      </c>
      <c r="Y52" s="1">
        <f ca="1"/>
        <v>1363334.9414716177</v>
      </c>
      <c r="Z52" s="1">
        <f ca="1"/>
        <v>1030437.9217164076</v>
      </c>
      <c r="AA52" s="1">
        <f ca="1"/>
        <v>1315144.6664441507</v>
      </c>
      <c r="AB52" s="1">
        <f ca="1"/>
        <v>1250351.4051606944</v>
      </c>
      <c r="AC52" s="1">
        <f ca="1"/>
        <v>1715602.835004387</v>
      </c>
      <c r="AD52" s="1">
        <f ca="1"/>
        <v>1293033.3167243565</v>
      </c>
      <c r="AE52" s="1">
        <f ca="1"/>
        <v>1260090.1625475846</v>
      </c>
      <c r="AF52" s="1">
        <f ca="1"/>
        <v>1146118.7156927651</v>
      </c>
      <c r="AG52" s="1">
        <f ca="1"/>
        <v>845589.48808627296</v>
      </c>
      <c r="AH52" s="1">
        <f ca="1"/>
        <v>1067063.5224675681</v>
      </c>
      <c r="AI52" s="1">
        <f ca="1"/>
        <v>1340067.7990456037</v>
      </c>
      <c r="AJ52" s="1">
        <f ca="1"/>
        <v>1592148.7118788389</v>
      </c>
      <c r="AK52" s="1">
        <f ca="1"/>
        <v>1084027.8656274495</v>
      </c>
      <c r="AL52" s="1">
        <f ca="1"/>
        <v>1153489.4936562977</v>
      </c>
      <c r="AM52" s="1">
        <f ca="1"/>
        <v>1285123.6109909657</v>
      </c>
      <c r="AN52" s="1">
        <f ca="1"/>
        <v>2057063.0746360689</v>
      </c>
      <c r="AO52" s="1">
        <f ca="1"/>
        <v>1414019.6602404772</v>
      </c>
      <c r="AP52" s="1">
        <f ca="1"/>
        <v>944748.71615391562</v>
      </c>
      <c r="AQ52" s="1">
        <f ca="1"/>
        <v>1358882.8295537441</v>
      </c>
      <c r="AR52" s="1">
        <f ca="1"/>
        <v>950602.15322459617</v>
      </c>
      <c r="AS52" s="1">
        <f ca="1"/>
        <v>1365595.2859630615</v>
      </c>
      <c r="AT52" s="1">
        <f ca="1"/>
        <v>1248355.6716396052</v>
      </c>
      <c r="AU52" s="1">
        <f ca="1"/>
        <v>2042186.51231466</v>
      </c>
      <c r="AV52" s="1">
        <f ca="1"/>
        <v>1812005.7266951082</v>
      </c>
      <c r="AW52" s="1">
        <f ca="1"/>
        <v>1765131.6220185016</v>
      </c>
      <c r="AX52" s="1">
        <f ca="1"/>
        <v>1213406.3031611319</v>
      </c>
      <c r="AY52" s="1">
        <f ca="1"/>
        <v>1089730.2930845032</v>
      </c>
      <c r="AZ52" s="1">
        <f ca="1"/>
        <v>1308350.362855291</v>
      </c>
      <c r="BA52" s="1">
        <f ca="1"/>
        <v>1293151.4946198938</v>
      </c>
      <c r="BB52" s="1">
        <f ca="1"/>
        <v>1208115.6275334493</v>
      </c>
      <c r="BC52" s="1">
        <f ca="1"/>
        <v>1295320.7231123743</v>
      </c>
      <c r="BD52" s="1">
        <f ca="1"/>
        <v>1265436.2178632391</v>
      </c>
      <c r="BE52" s="1">
        <f ca="1"/>
        <v>1426836.8199279525</v>
      </c>
      <c r="BF52" s="1">
        <f ca="1"/>
        <v>1440871.3594011469</v>
      </c>
      <c r="BG52" s="1">
        <f ca="1"/>
        <v>1244375.4626173514</v>
      </c>
      <c r="BH52" s="1">
        <f ca="1"/>
        <v>1491720.1204967378</v>
      </c>
      <c r="BI52" s="1">
        <f ca="1"/>
        <v>1574276.9990623565</v>
      </c>
      <c r="BJ52" s="1">
        <f ca="1"/>
        <v>1479109.8687799154</v>
      </c>
      <c r="BK52" s="1">
        <f ca="1"/>
        <v>868821.5719103734</v>
      </c>
      <c r="BL52" s="1">
        <f ca="1"/>
        <v>1570507.3289092078</v>
      </c>
      <c r="BM52" s="1">
        <f ca="1"/>
        <v>1458001.3440237797</v>
      </c>
      <c r="BN52" s="1">
        <f ca="1"/>
        <v>1034397.7055079567</v>
      </c>
      <c r="BO52" s="1">
        <f ca="1"/>
        <v>993197.00363885157</v>
      </c>
      <c r="BP52" s="1">
        <f ca="1"/>
        <v>1390568.0492057195</v>
      </c>
      <c r="BQ52" s="1">
        <f ca="1"/>
        <v>778676.90517527307</v>
      </c>
      <c r="BR52" s="1">
        <f ca="1"/>
        <v>1240364.3696642686</v>
      </c>
      <c r="BS52" s="1">
        <f ca="1"/>
        <v>1359900.7193340883</v>
      </c>
      <c r="BT52" s="1">
        <f ca="1"/>
        <v>842668.15684710862</v>
      </c>
      <c r="BU52" s="1">
        <f ca="1"/>
        <v>1435002.8783776495</v>
      </c>
      <c r="BV52" s="1">
        <f ca="1"/>
        <v>1784476.9826949129</v>
      </c>
      <c r="BW52" s="1">
        <f ca="1"/>
        <v>1283238.8966748295</v>
      </c>
      <c r="BX52" s="1">
        <f ca="1"/>
        <v>831295.756446457</v>
      </c>
      <c r="BY52" s="1">
        <f ca="1"/>
        <v>1054613.0476828769</v>
      </c>
      <c r="BZ52" s="1">
        <f ca="1"/>
        <v>1567641.5061913042</v>
      </c>
      <c r="CA52" s="1">
        <f ca="1"/>
        <v>1957391.6874792045</v>
      </c>
      <c r="CB52" s="1">
        <f ca="1"/>
        <v>1083700.0472995266</v>
      </c>
      <c r="CC52" s="1">
        <f ca="1"/>
        <v>1130334.6334913915</v>
      </c>
      <c r="CD52" s="1">
        <f ca="1"/>
        <v>1065752.6465997039</v>
      </c>
      <c r="CE52" s="1">
        <f ca="1"/>
        <v>1334464.3835455005</v>
      </c>
      <c r="CF52" s="1">
        <f ca="1"/>
        <v>1111380.1328164763</v>
      </c>
      <c r="CG52" s="1">
        <f ca="1"/>
        <v>1128631.0337328759</v>
      </c>
      <c r="CH52" s="1">
        <f ca="1"/>
        <v>1311273.962006428</v>
      </c>
      <c r="CI52" s="1">
        <f ca="1"/>
        <v>926473.68215791986</v>
      </c>
      <c r="CJ52" s="1">
        <f ca="1"/>
        <v>1565343.7020088183</v>
      </c>
      <c r="CK52" s="1">
        <f ca="1"/>
        <v>1151890.6123792585</v>
      </c>
      <c r="CL52" s="1">
        <f ca="1"/>
        <v>1465734.0634104405</v>
      </c>
      <c r="CM52" s="1">
        <f ca="1"/>
        <v>1588060.7257432668</v>
      </c>
      <c r="CN52" s="1">
        <f ca="1"/>
        <v>984916.98341898946</v>
      </c>
      <c r="CO52" s="1">
        <f ca="1"/>
        <v>1336194.0822045116</v>
      </c>
      <c r="CP52" s="1">
        <f ca="1"/>
        <v>1432053.2745321752</v>
      </c>
      <c r="CQ52" s="1">
        <f ca="1"/>
        <v>1803064.3947728742</v>
      </c>
      <c r="CR52" s="1">
        <f ca="1"/>
        <v>1168626.7209084546</v>
      </c>
      <c r="CS52" s="1">
        <f ca="1"/>
        <v>1453748.2483620378</v>
      </c>
      <c r="CT52" s="1">
        <f ca="1"/>
        <v>1547730.2141013611</v>
      </c>
      <c r="CU52" s="1">
        <f ca="1"/>
        <v>1373811.4815805724</v>
      </c>
      <c r="CV52" s="1">
        <f ca="1"/>
        <v>1344498.4428178458</v>
      </c>
      <c r="CW52" s="1">
        <f ca="1"/>
        <v>1149228.3884777427</v>
      </c>
      <c r="CX52" s="1">
        <f ca="1"/>
        <v>1267899.5355863415</v>
      </c>
      <c r="CY52" s="1">
        <f ca="1"/>
        <v>1433010.6691685477</v>
      </c>
      <c r="CZ52" s="1">
        <f ca="1"/>
        <v>896659.94336627575</v>
      </c>
      <c r="DA52" s="1">
        <f ca="1"/>
        <v>1466034.3428748436</v>
      </c>
      <c r="DB52" s="1">
        <f ca="1"/>
        <v>1495523.6666967471</v>
      </c>
      <c r="DC52" s="1">
        <f ca="1"/>
        <v>1346725.7253265139</v>
      </c>
      <c r="DD52" s="1">
        <f ca="1"/>
        <v>1822051.9437788525</v>
      </c>
      <c r="DE52" s="1">
        <f ca="1"/>
        <v>1109039.1108946977</v>
      </c>
      <c r="DF52" s="1">
        <f ca="1"/>
        <v>1305023.5610197326</v>
      </c>
      <c r="DG52" s="1">
        <f ca="1"/>
        <v>1546949.0126015006</v>
      </c>
      <c r="DH52" s="1">
        <f ca="1"/>
        <v>1339604.49522224</v>
      </c>
      <c r="DI52" s="1">
        <f ca="1"/>
        <v>1928473.5155521585</v>
      </c>
      <c r="DJ52" s="1">
        <f ca="1"/>
        <v>1170454.1055154242</v>
      </c>
      <c r="DK52" s="1">
        <f ca="1"/>
        <v>1113676.6433756012</v>
      </c>
    </row>
    <row r="53" spans="2:115" x14ac:dyDescent="0.15">
      <c r="B53" s="16" t="s">
        <v>29</v>
      </c>
      <c r="C53" s="17"/>
      <c r="D53" s="17"/>
      <c r="E53" s="23"/>
      <c r="F53" s="23"/>
      <c r="G53" s="23"/>
      <c r="H53" s="23"/>
      <c r="I53" s="23"/>
      <c r="J53" s="23"/>
      <c r="K53" s="23"/>
      <c r="L53" s="23"/>
      <c r="M53" s="23"/>
      <c r="N53" s="18"/>
      <c r="O53" s="5"/>
      <c r="P53" s="5"/>
    </row>
    <row r="54" spans="2:115" x14ac:dyDescent="0.15">
      <c r="B54" s="1" t="s">
        <v>39</v>
      </c>
      <c r="C54" s="1" t="s">
        <v>14</v>
      </c>
      <c r="D54" s="2" t="s">
        <v>26</v>
      </c>
      <c r="E54" s="21">
        <v>2000</v>
      </c>
      <c r="F54" s="21">
        <v>600</v>
      </c>
      <c r="G54" s="27" t="s">
        <v>61</v>
      </c>
      <c r="H54" s="33"/>
      <c r="I54" s="33"/>
      <c r="J54" s="22">
        <f ca="1">AVERAGE(_xlfn.ANCHORARRAY(P54))</f>
        <v>1948.002787638967</v>
      </c>
      <c r="K54" s="22">
        <f ca="1">_xlfn.STDEV.P(_xlfn.ANCHORARRAY(P54))</f>
        <v>571.08734680834414</v>
      </c>
      <c r="L54" s="28">
        <f ca="1">PERCENTILE(_xlfn.ANCHORARRAY(P54),1/2*(1-sims!$N$1))</f>
        <v>1052.2056268160641</v>
      </c>
      <c r="M54" s="28">
        <f ca="1">PERCENTILE(_xlfn.ANCHORARRAY(P54),1/2*(1+sims!$N$1))</f>
        <v>2984.3704433399685</v>
      </c>
      <c r="N54" s="15">
        <f ca="1">1/2*(M54-L54)/J54</f>
        <v>0.49593481815951129</v>
      </c>
      <c r="O54" s="3"/>
      <c r="P54" s="10" cm="1">
        <f t="array" aca="1" ref="P54:DK54" ca="1">_xlfn.NORM.INV(_xlfn.RANDARRAY(1,$Q$2),E54,F54)</f>
        <v>1277.3092066621293</v>
      </c>
      <c r="Q54" s="10">
        <f ca="1"/>
        <v>2036.5732637087044</v>
      </c>
      <c r="R54" s="10">
        <f ca="1"/>
        <v>1724.0930791302062</v>
      </c>
      <c r="S54" s="10">
        <f ca="1"/>
        <v>1744.6552741050857</v>
      </c>
      <c r="T54" s="10">
        <f ca="1"/>
        <v>2601.04163398026</v>
      </c>
      <c r="U54" s="1">
        <f ca="1"/>
        <v>1273.6416460064434</v>
      </c>
      <c r="V54" s="1">
        <f ca="1"/>
        <v>1304.1506025292297</v>
      </c>
      <c r="W54" s="1">
        <f ca="1"/>
        <v>1790.2337520650653</v>
      </c>
      <c r="X54" s="1">
        <f ca="1"/>
        <v>687.10159804814202</v>
      </c>
      <c r="Y54" s="1">
        <f ca="1"/>
        <v>2294.1248327365724</v>
      </c>
      <c r="Z54" s="1">
        <f ca="1"/>
        <v>1840.5315284341189</v>
      </c>
      <c r="AA54" s="1">
        <f ca="1"/>
        <v>1457.6567968824986</v>
      </c>
      <c r="AB54" s="1">
        <f ca="1"/>
        <v>1677.4923332268579</v>
      </c>
      <c r="AC54" s="1">
        <f ca="1"/>
        <v>2657.0124927594211</v>
      </c>
      <c r="AD54" s="1">
        <f ca="1"/>
        <v>1727.7894339221077</v>
      </c>
      <c r="AE54" s="1">
        <f ca="1"/>
        <v>1516.5871175035584</v>
      </c>
      <c r="AF54" s="1">
        <f ca="1"/>
        <v>1732.02215461477</v>
      </c>
      <c r="AG54" s="1">
        <f ca="1"/>
        <v>1717.5881827011547</v>
      </c>
      <c r="AH54" s="1">
        <f ca="1"/>
        <v>888.29328350069113</v>
      </c>
      <c r="AI54" s="1">
        <f ca="1"/>
        <v>2664.2896392431967</v>
      </c>
      <c r="AJ54" s="1">
        <f ca="1"/>
        <v>2101.9206577645159</v>
      </c>
      <c r="AK54" s="1">
        <f ca="1"/>
        <v>2295.5448149410322</v>
      </c>
      <c r="AL54" s="1">
        <f ca="1"/>
        <v>1393.0978474422959</v>
      </c>
      <c r="AM54" s="1">
        <f ca="1"/>
        <v>1789.2155115467485</v>
      </c>
      <c r="AN54" s="1">
        <f ca="1"/>
        <v>2134.6257644183302</v>
      </c>
      <c r="AO54" s="1">
        <f ca="1"/>
        <v>2329.797756367459</v>
      </c>
      <c r="AP54" s="1">
        <f ca="1"/>
        <v>1595.384655994545</v>
      </c>
      <c r="AQ54" s="1">
        <f ca="1"/>
        <v>2567.6393953923998</v>
      </c>
      <c r="AR54" s="1">
        <f ca="1"/>
        <v>2365.317212208759</v>
      </c>
      <c r="AS54" s="1">
        <f ca="1"/>
        <v>3247.1349883506418</v>
      </c>
      <c r="AT54" s="1">
        <f ca="1"/>
        <v>1541.0809798662772</v>
      </c>
      <c r="AU54" s="1">
        <f ca="1"/>
        <v>1744.8851466139658</v>
      </c>
      <c r="AV54" s="1">
        <f ca="1"/>
        <v>3168.7180483019511</v>
      </c>
      <c r="AW54" s="1">
        <f ca="1"/>
        <v>1932.8684160686737</v>
      </c>
      <c r="AX54" s="1">
        <f ca="1"/>
        <v>1207.8873500895279</v>
      </c>
      <c r="AY54" s="1">
        <f ca="1"/>
        <v>2070.4566642614541</v>
      </c>
      <c r="AZ54" s="1">
        <f ca="1"/>
        <v>1119.475444064718</v>
      </c>
      <c r="BA54" s="1">
        <f ca="1"/>
        <v>2164.3034710231591</v>
      </c>
      <c r="BB54" s="1">
        <f ca="1"/>
        <v>2780.4213050165454</v>
      </c>
      <c r="BC54" s="1">
        <f ca="1"/>
        <v>2409.803892586116</v>
      </c>
      <c r="BD54" s="1">
        <f ca="1"/>
        <v>3109.611733777785</v>
      </c>
      <c r="BE54" s="1">
        <f ca="1"/>
        <v>2654.8824917160659</v>
      </c>
      <c r="BF54" s="1">
        <f ca="1"/>
        <v>1354.8149126402632</v>
      </c>
      <c r="BG54" s="1">
        <f ca="1"/>
        <v>1752.1982590356426</v>
      </c>
      <c r="BH54" s="1">
        <f ca="1"/>
        <v>1735.7272884486893</v>
      </c>
      <c r="BI54" s="1">
        <f ca="1"/>
        <v>1480.8730801303079</v>
      </c>
      <c r="BJ54" s="1">
        <f ca="1"/>
        <v>2190.7789242016688</v>
      </c>
      <c r="BK54" s="1">
        <f ca="1"/>
        <v>2059.2945335800637</v>
      </c>
      <c r="BL54" s="1">
        <f ca="1"/>
        <v>2082.7283421395987</v>
      </c>
      <c r="BM54" s="1">
        <f ca="1"/>
        <v>2104.6030314777095</v>
      </c>
      <c r="BN54" s="1">
        <f ca="1"/>
        <v>810.44622675974665</v>
      </c>
      <c r="BO54" s="1">
        <f ca="1"/>
        <v>2652.9953578670807</v>
      </c>
      <c r="BP54" s="1">
        <f ca="1"/>
        <v>3046.0327483925939</v>
      </c>
      <c r="BQ54" s="1">
        <f ca="1"/>
        <v>1928.9280856882338</v>
      </c>
      <c r="BR54" s="1">
        <f ca="1"/>
        <v>1387.7452238578574</v>
      </c>
      <c r="BS54" s="1">
        <f ca="1"/>
        <v>1338.2112197029278</v>
      </c>
      <c r="BT54" s="1">
        <f ca="1"/>
        <v>1475.1364884436102</v>
      </c>
      <c r="BU54" s="1">
        <f ca="1"/>
        <v>1060.8325922537153</v>
      </c>
      <c r="BV54" s="1">
        <f ca="1"/>
        <v>2210.2072842510643</v>
      </c>
      <c r="BW54" s="1">
        <f ca="1"/>
        <v>1995.2351076592015</v>
      </c>
      <c r="BX54" s="1">
        <f ca="1"/>
        <v>1989.6577879544261</v>
      </c>
      <c r="BY54" s="1">
        <f ca="1"/>
        <v>595.65037444519248</v>
      </c>
      <c r="BZ54" s="1">
        <f ca="1"/>
        <v>2220.1492659420514</v>
      </c>
      <c r="CA54" s="1">
        <f ca="1"/>
        <v>1526.0134278126397</v>
      </c>
      <c r="CB54" s="1">
        <f ca="1"/>
        <v>2175.9305403177177</v>
      </c>
      <c r="CC54" s="1">
        <f ca="1"/>
        <v>2067.1926231350776</v>
      </c>
      <c r="CD54" s="1">
        <f ca="1"/>
        <v>2560.4138048779664</v>
      </c>
      <c r="CE54" s="1">
        <f ca="1"/>
        <v>2423.2585158995071</v>
      </c>
      <c r="CF54" s="1">
        <f ca="1"/>
        <v>2436.9817425332749</v>
      </c>
      <c r="CG54" s="1">
        <f ca="1"/>
        <v>1850.1996357766197</v>
      </c>
      <c r="CH54" s="1">
        <f ca="1"/>
        <v>2981.1250588635148</v>
      </c>
      <c r="CI54" s="1">
        <f ca="1"/>
        <v>2160.7492010627611</v>
      </c>
      <c r="CJ54" s="1">
        <f ca="1"/>
        <v>2333.2737183811314</v>
      </c>
      <c r="CK54" s="1">
        <f ca="1"/>
        <v>772.77285312892855</v>
      </c>
      <c r="CL54" s="1">
        <f ca="1"/>
        <v>2446.3019008952092</v>
      </c>
      <c r="CM54" s="1">
        <f ca="1"/>
        <v>2116.323707277184</v>
      </c>
      <c r="CN54" s="1">
        <f ca="1"/>
        <v>2550.218597770182</v>
      </c>
      <c r="CO54" s="1">
        <f ca="1"/>
        <v>1985.7168071967221</v>
      </c>
      <c r="CP54" s="1">
        <f ca="1"/>
        <v>1579.1973133648387</v>
      </c>
      <c r="CQ54" s="1">
        <f ca="1"/>
        <v>3228.3253617118635</v>
      </c>
      <c r="CR54" s="1">
        <f ca="1"/>
        <v>1247.8548563612949</v>
      </c>
      <c r="CS54" s="1">
        <f ca="1"/>
        <v>1408.2156586878073</v>
      </c>
      <c r="CT54" s="1">
        <f ca="1"/>
        <v>1836.7043481469591</v>
      </c>
      <c r="CU54" s="1">
        <f ca="1"/>
        <v>2413.4109506704099</v>
      </c>
      <c r="CV54" s="1">
        <f ca="1"/>
        <v>2169.9861538757082</v>
      </c>
      <c r="CW54" s="1">
        <f ca="1"/>
        <v>1780.654030743131</v>
      </c>
      <c r="CX54" s="1">
        <f ca="1"/>
        <v>2266.4615735837297</v>
      </c>
      <c r="CY54" s="1">
        <f ca="1"/>
        <v>1224.8148774828217</v>
      </c>
      <c r="CZ54" s="1">
        <f ca="1"/>
        <v>1621.7159203471315</v>
      </c>
      <c r="DA54" s="1">
        <f ca="1"/>
        <v>2559.6637343799666</v>
      </c>
      <c r="DB54" s="1">
        <f ca="1"/>
        <v>2203.0813406605394</v>
      </c>
      <c r="DC54" s="1">
        <f ca="1"/>
        <v>1715.5344706771816</v>
      </c>
      <c r="DD54" s="1">
        <f ca="1"/>
        <v>1466.1311356920723</v>
      </c>
      <c r="DE54" s="1">
        <f ca="1"/>
        <v>2667.3000676715169</v>
      </c>
      <c r="DF54" s="1">
        <f ca="1"/>
        <v>1482.7466552167311</v>
      </c>
      <c r="DG54" s="1">
        <f ca="1"/>
        <v>1647.2209959589929</v>
      </c>
      <c r="DH54" s="1">
        <f ca="1"/>
        <v>1909.0716196545818</v>
      </c>
      <c r="DI54" s="1">
        <f ca="1"/>
        <v>1504.3381328709133</v>
      </c>
      <c r="DJ54" s="1">
        <f ca="1"/>
        <v>2302.3963588381575</v>
      </c>
      <c r="DK54" s="1">
        <f ca="1"/>
        <v>2370.4735379271342</v>
      </c>
    </row>
    <row r="55" spans="2:115" x14ac:dyDescent="0.15">
      <c r="B55" s="1" t="s">
        <v>39</v>
      </c>
      <c r="C55" s="1" t="s">
        <v>15</v>
      </c>
      <c r="D55" s="2" t="s">
        <v>26</v>
      </c>
      <c r="E55" s="21">
        <v>200</v>
      </c>
      <c r="F55" s="21">
        <v>50</v>
      </c>
      <c r="G55" s="27" t="s">
        <v>61</v>
      </c>
      <c r="H55" s="33"/>
      <c r="I55" s="33"/>
      <c r="J55" s="22">
        <f ca="1">AVERAGE(_xlfn.ANCHORARRAY(P55))</f>
        <v>200.15802568049753</v>
      </c>
      <c r="K55" s="22">
        <f ca="1">_xlfn.STDEV.P(_xlfn.ANCHORARRAY(P55))</f>
        <v>43.37873626821515</v>
      </c>
      <c r="L55" s="28">
        <f ca="1">PERCENTILE(_xlfn.ANCHORARRAY(P55),1/2*(1-sims!$N$1))</f>
        <v>134.56435200590201</v>
      </c>
      <c r="M55" s="28">
        <f ca="1">PERCENTILE(_xlfn.ANCHORARRAY(P55),1/2*(1+sims!$N$1))</f>
        <v>275.60457127203472</v>
      </c>
      <c r="N55" s="15">
        <f ca="1">1/2*(M55-L55)/J55</f>
        <v>0.35232216841324243</v>
      </c>
      <c r="O55" s="3"/>
      <c r="P55" s="10" cm="1">
        <f t="array" aca="1" ref="P55:DK55" ca="1">_xlfn.NORM.INV(_xlfn.RANDARRAY(1,$Q$2),E55,F55)</f>
        <v>232.06952427369649</v>
      </c>
      <c r="Q55" s="10">
        <f ca="1"/>
        <v>251.82073414187971</v>
      </c>
      <c r="R55" s="10">
        <f ca="1"/>
        <v>225.41505409807661</v>
      </c>
      <c r="S55" s="10">
        <f ca="1"/>
        <v>204.02944888964174</v>
      </c>
      <c r="T55" s="10">
        <f ca="1"/>
        <v>180.06426699429306</v>
      </c>
      <c r="U55" s="1">
        <f ca="1"/>
        <v>121.92520879680447</v>
      </c>
      <c r="V55" s="1">
        <f ca="1"/>
        <v>224.83318204189351</v>
      </c>
      <c r="W55" s="1">
        <f ca="1"/>
        <v>167.10599244879222</v>
      </c>
      <c r="X55" s="1">
        <f ca="1"/>
        <v>321.9209173466254</v>
      </c>
      <c r="Y55" s="1">
        <f ca="1"/>
        <v>140.62120747975393</v>
      </c>
      <c r="Z55" s="1">
        <f ca="1"/>
        <v>138.87838284679472</v>
      </c>
      <c r="AA55" s="1">
        <f ca="1"/>
        <v>84.420570443066367</v>
      </c>
      <c r="AB55" s="1">
        <f ca="1"/>
        <v>217.27790948341359</v>
      </c>
      <c r="AC55" s="1">
        <f ca="1"/>
        <v>185.85775187479081</v>
      </c>
      <c r="AD55" s="1">
        <f ca="1"/>
        <v>223.69658039954214</v>
      </c>
      <c r="AE55" s="1">
        <f ca="1"/>
        <v>244.91662634401484</v>
      </c>
      <c r="AF55" s="1">
        <f ca="1"/>
        <v>165.41650332101813</v>
      </c>
      <c r="AG55" s="1">
        <f ca="1"/>
        <v>199.73217579384826</v>
      </c>
      <c r="AH55" s="1">
        <f ca="1"/>
        <v>208.07939019306596</v>
      </c>
      <c r="AI55" s="1">
        <f ca="1"/>
        <v>243.91522703563379</v>
      </c>
      <c r="AJ55" s="1">
        <f ca="1"/>
        <v>141.64052137721075</v>
      </c>
      <c r="AK55" s="1">
        <f ca="1"/>
        <v>209.3622627860131</v>
      </c>
      <c r="AL55" s="1">
        <f ca="1"/>
        <v>178.73814849334823</v>
      </c>
      <c r="AM55" s="1">
        <f ca="1"/>
        <v>220.99519370611628</v>
      </c>
      <c r="AN55" s="1">
        <f ca="1"/>
        <v>254.07548841597659</v>
      </c>
      <c r="AO55" s="1">
        <f ca="1"/>
        <v>160.16743015630345</v>
      </c>
      <c r="AP55" s="1">
        <f ca="1"/>
        <v>181.18824988366731</v>
      </c>
      <c r="AQ55" s="1">
        <f ca="1"/>
        <v>200.67088500265663</v>
      </c>
      <c r="AR55" s="1">
        <f ca="1"/>
        <v>224.40841529759939</v>
      </c>
      <c r="AS55" s="1">
        <f ca="1"/>
        <v>179.63663681916367</v>
      </c>
      <c r="AT55" s="1">
        <f ca="1"/>
        <v>243.67534691574198</v>
      </c>
      <c r="AU55" s="1">
        <f ca="1"/>
        <v>197.23123191647022</v>
      </c>
      <c r="AV55" s="1">
        <f ca="1"/>
        <v>221.41116620511642</v>
      </c>
      <c r="AW55" s="1">
        <f ca="1"/>
        <v>191.04399110793622</v>
      </c>
      <c r="AX55" s="1">
        <f ca="1"/>
        <v>130.82722455368409</v>
      </c>
      <c r="AY55" s="1">
        <f ca="1"/>
        <v>192.03371833080308</v>
      </c>
      <c r="AZ55" s="1">
        <f ca="1"/>
        <v>224.83285400024923</v>
      </c>
      <c r="BA55" s="1">
        <f ca="1"/>
        <v>223.74899495519537</v>
      </c>
      <c r="BB55" s="1">
        <f ca="1"/>
        <v>191.06818029234472</v>
      </c>
      <c r="BC55" s="1">
        <f ca="1"/>
        <v>190.05699632093234</v>
      </c>
      <c r="BD55" s="1">
        <f ca="1"/>
        <v>159.93968511522058</v>
      </c>
      <c r="BE55" s="1">
        <f ca="1"/>
        <v>250.58826408291839</v>
      </c>
      <c r="BF55" s="1">
        <f ca="1"/>
        <v>267.33620692728778</v>
      </c>
      <c r="BG55" s="1">
        <f ca="1"/>
        <v>166.39550212280471</v>
      </c>
      <c r="BH55" s="1">
        <f ca="1"/>
        <v>260.12825548072715</v>
      </c>
      <c r="BI55" s="1">
        <f ca="1"/>
        <v>226.6517075390056</v>
      </c>
      <c r="BJ55" s="1">
        <f ca="1"/>
        <v>185.49633313152637</v>
      </c>
      <c r="BK55" s="1">
        <f ca="1"/>
        <v>183.27521658674914</v>
      </c>
      <c r="BL55" s="1">
        <f ca="1"/>
        <v>275.54750158647448</v>
      </c>
      <c r="BM55" s="1">
        <f ca="1"/>
        <v>134.94117587596224</v>
      </c>
      <c r="BN55" s="1">
        <f ca="1"/>
        <v>163.45948984450462</v>
      </c>
      <c r="BO55" s="1">
        <f ca="1"/>
        <v>235.0662914753392</v>
      </c>
      <c r="BP55" s="1">
        <f ca="1"/>
        <v>176.08664849696618</v>
      </c>
      <c r="BQ55" s="1">
        <f ca="1"/>
        <v>195.61955077285199</v>
      </c>
      <c r="BR55" s="1">
        <f ca="1"/>
        <v>132.00286443715197</v>
      </c>
      <c r="BS55" s="1">
        <f ca="1"/>
        <v>135.11155913396215</v>
      </c>
      <c r="BT55" s="1">
        <f ca="1"/>
        <v>207.14197744376119</v>
      </c>
      <c r="BU55" s="1">
        <f ca="1"/>
        <v>234.6585201405293</v>
      </c>
      <c r="BV55" s="1">
        <f ca="1"/>
        <v>167.0249685795086</v>
      </c>
      <c r="BW55" s="1">
        <f ca="1"/>
        <v>214.28973160276416</v>
      </c>
      <c r="BX55" s="1">
        <f ca="1"/>
        <v>202.24738142645091</v>
      </c>
      <c r="BY55" s="1">
        <f ca="1"/>
        <v>263.55576954682715</v>
      </c>
      <c r="BZ55" s="1">
        <f ca="1"/>
        <v>170.03128052955918</v>
      </c>
      <c r="CA55" s="1">
        <f ca="1"/>
        <v>198.18790365710217</v>
      </c>
      <c r="CB55" s="1">
        <f ca="1"/>
        <v>224.08103985566794</v>
      </c>
      <c r="CC55" s="1">
        <f ca="1"/>
        <v>281.1578024620776</v>
      </c>
      <c r="CD55" s="1">
        <f ca="1"/>
        <v>205.45088945971611</v>
      </c>
      <c r="CE55" s="1">
        <f ca="1"/>
        <v>132.91321485701192</v>
      </c>
      <c r="CF55" s="1">
        <f ca="1"/>
        <v>159.22362453184996</v>
      </c>
      <c r="CG55" s="1">
        <f ca="1"/>
        <v>204.37937514227946</v>
      </c>
      <c r="CH55" s="1">
        <f ca="1"/>
        <v>195.37616369804627</v>
      </c>
      <c r="CI55" s="1">
        <f ca="1"/>
        <v>216.27869402924881</v>
      </c>
      <c r="CJ55" s="1">
        <f ca="1"/>
        <v>196.24048209438271</v>
      </c>
      <c r="CK55" s="1">
        <f ca="1"/>
        <v>276.68889529767887</v>
      </c>
      <c r="CL55" s="1">
        <f ca="1"/>
        <v>214.57988969137836</v>
      </c>
      <c r="CM55" s="1">
        <f ca="1"/>
        <v>205.676837639376</v>
      </c>
      <c r="CN55" s="1">
        <f ca="1"/>
        <v>154.59769578887975</v>
      </c>
      <c r="CO55" s="1">
        <f ca="1"/>
        <v>207.5146827077391</v>
      </c>
      <c r="CP55" s="1">
        <f ca="1"/>
        <v>209.06951954288081</v>
      </c>
      <c r="CQ55" s="1">
        <f ca="1"/>
        <v>196.79928383870146</v>
      </c>
      <c r="CR55" s="1">
        <f ca="1"/>
        <v>268.73154606084734</v>
      </c>
      <c r="CS55" s="1">
        <f ca="1"/>
        <v>204.03529551603819</v>
      </c>
      <c r="CT55" s="1">
        <f ca="1"/>
        <v>200.36163333751739</v>
      </c>
      <c r="CU55" s="1">
        <f ca="1"/>
        <v>152.64601280167221</v>
      </c>
      <c r="CV55" s="1">
        <f ca="1"/>
        <v>150.61057378712752</v>
      </c>
      <c r="CW55" s="1">
        <f ca="1"/>
        <v>205.4521547218188</v>
      </c>
      <c r="CX55" s="1">
        <f ca="1"/>
        <v>136.59478023142552</v>
      </c>
      <c r="CY55" s="1">
        <f ca="1"/>
        <v>152.80674302854635</v>
      </c>
      <c r="CZ55" s="1">
        <f ca="1"/>
        <v>170.79008291123986</v>
      </c>
      <c r="DA55" s="1">
        <f ca="1"/>
        <v>310.36892866583361</v>
      </c>
      <c r="DB55" s="1">
        <f ca="1"/>
        <v>189.25511474160717</v>
      </c>
      <c r="DC55" s="1">
        <f ca="1"/>
        <v>146.60011971038531</v>
      </c>
      <c r="DD55" s="1">
        <f ca="1"/>
        <v>217.64904225957304</v>
      </c>
      <c r="DE55" s="1">
        <f ca="1"/>
        <v>221.75900928373466</v>
      </c>
      <c r="DF55" s="1">
        <f ca="1"/>
        <v>281.8381549404038</v>
      </c>
      <c r="DG55" s="1">
        <f ca="1"/>
        <v>246.56345859139759</v>
      </c>
      <c r="DH55" s="1">
        <f ca="1"/>
        <v>165.9746602450324</v>
      </c>
      <c r="DI55" s="1">
        <f ca="1"/>
        <v>244.6011801231252</v>
      </c>
      <c r="DJ55" s="1">
        <f ca="1"/>
        <v>134.65125396110676</v>
      </c>
      <c r="DK55" s="1">
        <f ca="1"/>
        <v>190.89135617526654</v>
      </c>
    </row>
    <row r="56" spans="2:115" x14ac:dyDescent="0.15">
      <c r="B56" s="1" t="s">
        <v>39</v>
      </c>
      <c r="C56" s="1" t="s">
        <v>16</v>
      </c>
      <c r="D56" s="2" t="s">
        <v>26</v>
      </c>
      <c r="E56" s="21">
        <v>500</v>
      </c>
      <c r="F56" s="21">
        <v>300</v>
      </c>
      <c r="G56" s="27" t="s">
        <v>61</v>
      </c>
      <c r="H56" s="33"/>
      <c r="I56" s="33"/>
      <c r="J56" s="22">
        <f ca="1">AVERAGE(_xlfn.ANCHORARRAY(P56))</f>
        <v>462.16591384767531</v>
      </c>
      <c r="K56" s="22">
        <f ca="1">_xlfn.STDEV.P(_xlfn.ANCHORARRAY(P56))</f>
        <v>291.61955758100993</v>
      </c>
      <c r="L56" s="28">
        <f ca="1">PERCENTILE(_xlfn.ANCHORARRAY(P56),1/2*(1-sims!$N$1))</f>
        <v>8.8475518001000637</v>
      </c>
      <c r="M56" s="28">
        <f ca="1">PERCENTILE(_xlfn.ANCHORARRAY(P56),1/2*(1+sims!$N$1))</f>
        <v>942.8311809662539</v>
      </c>
      <c r="N56" s="15">
        <f ca="1">1/2*(M56-L56)/J56</f>
        <v>1.0104419226749641</v>
      </c>
      <c r="O56" s="3"/>
      <c r="P56" s="10" cm="1">
        <f t="array" aca="1" ref="P56:DK56" ca="1">_xlfn.NORM.INV(_xlfn.RANDARRAY(1,$Q$2),E56,F56)</f>
        <v>438.74002462067483</v>
      </c>
      <c r="Q56" s="10">
        <f ca="1"/>
        <v>9.0272438080306188</v>
      </c>
      <c r="R56" s="10">
        <f ca="1"/>
        <v>585.2724705797624</v>
      </c>
      <c r="S56" s="10">
        <f ca="1"/>
        <v>304.37435580582553</v>
      </c>
      <c r="T56" s="10">
        <f ca="1"/>
        <v>239.31976129067641</v>
      </c>
      <c r="U56" s="1">
        <f ca="1"/>
        <v>100.88486384418422</v>
      </c>
      <c r="V56" s="1">
        <f ca="1"/>
        <v>941.1998736910042</v>
      </c>
      <c r="W56" s="1">
        <f ca="1"/>
        <v>536.17825106469638</v>
      </c>
      <c r="X56" s="1">
        <f ca="1"/>
        <v>451.03729542435406</v>
      </c>
      <c r="Y56" s="1">
        <f ca="1"/>
        <v>345.59637712928679</v>
      </c>
      <c r="Z56" s="1">
        <f ca="1"/>
        <v>245.94757550484019</v>
      </c>
      <c r="AA56" s="1">
        <f ca="1"/>
        <v>521.92854932594457</v>
      </c>
      <c r="AB56" s="1">
        <f ca="1"/>
        <v>605.257769679288</v>
      </c>
      <c r="AC56" s="1">
        <f ca="1"/>
        <v>161.50938960722686</v>
      </c>
      <c r="AD56" s="1">
        <f ca="1"/>
        <v>509.31624608087333</v>
      </c>
      <c r="AE56" s="1">
        <f ca="1"/>
        <v>307.94156759181305</v>
      </c>
      <c r="AF56" s="1">
        <f ca="1"/>
        <v>792.38864617571812</v>
      </c>
      <c r="AG56" s="1">
        <f ca="1"/>
        <v>1183.2758289974938</v>
      </c>
      <c r="AH56" s="1">
        <f ca="1"/>
        <v>300.48034586860206</v>
      </c>
      <c r="AI56" s="1">
        <f ca="1"/>
        <v>386.30069756713669</v>
      </c>
      <c r="AJ56" s="1">
        <f ca="1"/>
        <v>292.02939202194761</v>
      </c>
      <c r="AK56" s="1">
        <f ca="1"/>
        <v>265.286771036446</v>
      </c>
      <c r="AL56" s="1">
        <f ca="1"/>
        <v>1068.6195713643851</v>
      </c>
      <c r="AM56" s="1">
        <f ca="1"/>
        <v>-222.03891527121345</v>
      </c>
      <c r="AN56" s="1">
        <f ca="1"/>
        <v>28.280380327203545</v>
      </c>
      <c r="AO56" s="1">
        <f ca="1"/>
        <v>651.84962635060015</v>
      </c>
      <c r="AP56" s="1">
        <f ca="1"/>
        <v>736.11248894062226</v>
      </c>
      <c r="AQ56" s="1">
        <f ca="1"/>
        <v>697.53117664278966</v>
      </c>
      <c r="AR56" s="1">
        <f ca="1"/>
        <v>239.24715524522867</v>
      </c>
      <c r="AS56" s="1">
        <f ca="1"/>
        <v>-49.927237547888012</v>
      </c>
      <c r="AT56" s="1">
        <f ca="1"/>
        <v>758.08829541178193</v>
      </c>
      <c r="AU56" s="1">
        <f ca="1"/>
        <v>448.03531997551352</v>
      </c>
      <c r="AV56" s="1">
        <f ca="1"/>
        <v>521.53023408657407</v>
      </c>
      <c r="AW56" s="1">
        <f ca="1"/>
        <v>236.29285037777106</v>
      </c>
      <c r="AX56" s="1">
        <f ca="1"/>
        <v>1148.5761477171532</v>
      </c>
      <c r="AY56" s="1">
        <f ca="1"/>
        <v>158.84769536357794</v>
      </c>
      <c r="AZ56" s="1">
        <f ca="1"/>
        <v>426.52251677699263</v>
      </c>
      <c r="BA56" s="1">
        <f ca="1"/>
        <v>320.61815912803024</v>
      </c>
      <c r="BB56" s="1">
        <f ca="1"/>
        <v>187.89631056905745</v>
      </c>
      <c r="BC56" s="1">
        <f ca="1"/>
        <v>75.075468789175204</v>
      </c>
      <c r="BD56" s="1">
        <f ca="1"/>
        <v>-5.1257754393377013</v>
      </c>
      <c r="BE56" s="1">
        <f ca="1"/>
        <v>167.37543303121998</v>
      </c>
      <c r="BF56" s="1">
        <f ca="1"/>
        <v>767.0672674871555</v>
      </c>
      <c r="BG56" s="1">
        <f ca="1"/>
        <v>373.00331292685468</v>
      </c>
      <c r="BH56" s="1">
        <f ca="1"/>
        <v>176.7525405538284</v>
      </c>
      <c r="BI56" s="1">
        <f ca="1"/>
        <v>719.008770120436</v>
      </c>
      <c r="BJ56" s="1">
        <f ca="1"/>
        <v>739.77603437256812</v>
      </c>
      <c r="BK56" s="1">
        <f ca="1"/>
        <v>421.68130374491994</v>
      </c>
      <c r="BL56" s="1">
        <f ca="1"/>
        <v>925.79133892034702</v>
      </c>
      <c r="BM56" s="1">
        <f ca="1"/>
        <v>1079.8384975590061</v>
      </c>
      <c r="BN56" s="1">
        <f ca="1"/>
        <v>682.49596632112548</v>
      </c>
      <c r="BO56" s="1">
        <f ca="1"/>
        <v>257.38508806873392</v>
      </c>
      <c r="BP56" s="1">
        <f ca="1"/>
        <v>555.85294950990703</v>
      </c>
      <c r="BQ56" s="1">
        <f ca="1"/>
        <v>881.94803781216046</v>
      </c>
      <c r="BR56" s="1">
        <f ca="1"/>
        <v>193.74606049822813</v>
      </c>
      <c r="BS56" s="1">
        <f ca="1"/>
        <v>389.70880379452478</v>
      </c>
      <c r="BT56" s="1">
        <f ca="1"/>
        <v>401.56289191617208</v>
      </c>
      <c r="BU56" s="1">
        <f ca="1"/>
        <v>452.82056632303636</v>
      </c>
      <c r="BV56" s="1">
        <f ca="1"/>
        <v>498.5735138063626</v>
      </c>
      <c r="BW56" s="1">
        <f ca="1"/>
        <v>607.68379581434817</v>
      </c>
      <c r="BX56" s="1">
        <f ca="1"/>
        <v>601.50132769105312</v>
      </c>
      <c r="BY56" s="1">
        <f ca="1"/>
        <v>549.74407500244297</v>
      </c>
      <c r="BZ56" s="1">
        <f ca="1"/>
        <v>299.546576452409</v>
      </c>
      <c r="CA56" s="1">
        <f ca="1"/>
        <v>594.52087168604021</v>
      </c>
      <c r="CB56" s="1">
        <f ca="1"/>
        <v>245.16108837312203</v>
      </c>
      <c r="CC56" s="1">
        <f ca="1"/>
        <v>812.59243741914406</v>
      </c>
      <c r="CD56" s="1">
        <f ca="1"/>
        <v>758.20833370499918</v>
      </c>
      <c r="CE56" s="1">
        <f ca="1"/>
        <v>520.75522523924087</v>
      </c>
      <c r="CF56" s="1">
        <f ca="1"/>
        <v>436.6171200993831</v>
      </c>
      <c r="CG56" s="1">
        <f ca="1"/>
        <v>254.39266717106236</v>
      </c>
      <c r="CH56" s="1">
        <f ca="1"/>
        <v>973.82601919600052</v>
      </c>
      <c r="CI56" s="1">
        <f ca="1"/>
        <v>632.31158608899295</v>
      </c>
      <c r="CJ56" s="1">
        <f ca="1"/>
        <v>734.79235098801655</v>
      </c>
      <c r="CK56" s="1">
        <f ca="1"/>
        <v>523.02724833621812</v>
      </c>
      <c r="CL56" s="1">
        <f ca="1"/>
        <v>383.86392349497845</v>
      </c>
      <c r="CM56" s="1">
        <f ca="1"/>
        <v>682.60895953975432</v>
      </c>
      <c r="CN56" s="1">
        <f ca="1"/>
        <v>300.93682812079163</v>
      </c>
      <c r="CO56" s="1">
        <f ca="1"/>
        <v>814.98146496284858</v>
      </c>
      <c r="CP56" s="1">
        <f ca="1"/>
        <v>570.06354941980419</v>
      </c>
      <c r="CQ56" s="1">
        <f ca="1"/>
        <v>125.97032946640684</v>
      </c>
      <c r="CR56" s="1">
        <f ca="1"/>
        <v>497.02437969033127</v>
      </c>
      <c r="CS56" s="1">
        <f ca="1"/>
        <v>-100.96974523136259</v>
      </c>
      <c r="CT56" s="1">
        <f ca="1"/>
        <v>5.4334036494195743</v>
      </c>
      <c r="CU56" s="1">
        <f ca="1"/>
        <v>198.40101760363558</v>
      </c>
      <c r="CV56" s="1">
        <f ca="1"/>
        <v>170.03186592215263</v>
      </c>
      <c r="CW56" s="1">
        <f ca="1"/>
        <v>166.01837777590225</v>
      </c>
      <c r="CX56" s="1">
        <f ca="1"/>
        <v>352.94844968954214</v>
      </c>
      <c r="CY56" s="1">
        <f ca="1"/>
        <v>240.87482213499931</v>
      </c>
      <c r="CZ56" s="1">
        <f ca="1"/>
        <v>707.86512640419107</v>
      </c>
      <c r="DA56" s="1">
        <f ca="1"/>
        <v>350.61142778101623</v>
      </c>
      <c r="DB56" s="1">
        <f ca="1"/>
        <v>515.98916776479348</v>
      </c>
      <c r="DC56" s="1">
        <f ca="1"/>
        <v>275.8196379714916</v>
      </c>
      <c r="DD56" s="1">
        <f ca="1"/>
        <v>96.717652082645088</v>
      </c>
      <c r="DE56" s="1">
        <f ca="1"/>
        <v>614.43066911507435</v>
      </c>
      <c r="DF56" s="1">
        <f ca="1"/>
        <v>849.75376082502294</v>
      </c>
      <c r="DG56" s="1">
        <f ca="1"/>
        <v>666.40366186281562</v>
      </c>
      <c r="DH56" s="1">
        <f ca="1"/>
        <v>927.17656188043952</v>
      </c>
      <c r="DI56" s="1">
        <f ca="1"/>
        <v>928.49145044831016</v>
      </c>
      <c r="DJ56" s="1">
        <f ca="1"/>
        <v>230.62159386396905</v>
      </c>
      <c r="DK56" s="1">
        <f ca="1"/>
        <v>466.12918297563704</v>
      </c>
    </row>
    <row r="57" spans="2:115" x14ac:dyDescent="0.15">
      <c r="B57" s="1" t="s">
        <v>39</v>
      </c>
      <c r="C57" s="1" t="s">
        <v>17</v>
      </c>
      <c r="D57" s="2" t="s">
        <v>26</v>
      </c>
      <c r="E57" s="21">
        <v>800</v>
      </c>
      <c r="F57" s="21">
        <v>200</v>
      </c>
      <c r="G57" s="27" t="s">
        <v>61</v>
      </c>
      <c r="H57" s="33"/>
      <c r="I57" s="33"/>
      <c r="J57" s="22">
        <f ca="1">AVERAGE(_xlfn.ANCHORARRAY(P57))</f>
        <v>788.05122477395753</v>
      </c>
      <c r="K57" s="22">
        <f ca="1">_xlfn.STDEV.P(_xlfn.ANCHORARRAY(P57))</f>
        <v>200.37533474189823</v>
      </c>
      <c r="L57" s="28">
        <f ca="1">PERCENTILE(_xlfn.ANCHORARRAY(P57),1/2*(1-sims!$N$1))</f>
        <v>457.18238131416928</v>
      </c>
      <c r="M57" s="28">
        <f ca="1">PERCENTILE(_xlfn.ANCHORARRAY(P57),1/2*(1+sims!$N$1))</f>
        <v>1099.7684602471093</v>
      </c>
      <c r="N57" s="15">
        <f ca="1">1/2*(M57-L57)/J57</f>
        <v>0.40770578024116233</v>
      </c>
      <c r="O57" s="3"/>
      <c r="P57" s="10" cm="1">
        <f t="array" aca="1" ref="P57:DK57" ca="1">_xlfn.NORM.INV(_xlfn.RANDARRAY(1,$Q$2),E57,F57)</f>
        <v>688.34331622067282</v>
      </c>
      <c r="Q57" s="10">
        <f ca="1"/>
        <v>891.34899293357591</v>
      </c>
      <c r="R57" s="10">
        <f ca="1"/>
        <v>1108.1736616402836</v>
      </c>
      <c r="S57" s="10">
        <f ca="1"/>
        <v>1044.8432939054894</v>
      </c>
      <c r="T57" s="10">
        <f ca="1"/>
        <v>1411.8977535211252</v>
      </c>
      <c r="U57" s="1">
        <f ca="1"/>
        <v>751.94297910052069</v>
      </c>
      <c r="V57" s="1">
        <f ca="1"/>
        <v>724.36140846902299</v>
      </c>
      <c r="W57" s="1">
        <f ca="1"/>
        <v>459.95778154310568</v>
      </c>
      <c r="X57" s="1">
        <f ca="1"/>
        <v>746.96831002321983</v>
      </c>
      <c r="Y57" s="1">
        <f ca="1"/>
        <v>758.78617101919315</v>
      </c>
      <c r="Z57" s="1">
        <f ca="1"/>
        <v>748.64917333800872</v>
      </c>
      <c r="AA57" s="1">
        <f ca="1"/>
        <v>674.68853616503816</v>
      </c>
      <c r="AB57" s="1">
        <f ca="1"/>
        <v>609.23486884049976</v>
      </c>
      <c r="AC57" s="1">
        <f ca="1"/>
        <v>755.352976253512</v>
      </c>
      <c r="AD57" s="1">
        <f ca="1"/>
        <v>1018.8102517541504</v>
      </c>
      <c r="AE57" s="1">
        <f ca="1"/>
        <v>868.09988665020455</v>
      </c>
      <c r="AF57" s="1">
        <f ca="1"/>
        <v>616.69690676602227</v>
      </c>
      <c r="AG57" s="1">
        <f ca="1"/>
        <v>766.71897320412643</v>
      </c>
      <c r="AH57" s="1">
        <f ca="1"/>
        <v>387.62187194852447</v>
      </c>
      <c r="AI57" s="1">
        <f ca="1"/>
        <v>817.6464351006158</v>
      </c>
      <c r="AJ57" s="1">
        <f ca="1"/>
        <v>646.50412890472057</v>
      </c>
      <c r="AK57" s="1">
        <f ca="1"/>
        <v>789.06314624816491</v>
      </c>
      <c r="AL57" s="1">
        <f ca="1"/>
        <v>879.95423536919247</v>
      </c>
      <c r="AM57" s="1">
        <f ca="1"/>
        <v>868.73530025915181</v>
      </c>
      <c r="AN57" s="1">
        <f ca="1"/>
        <v>773.13229918305717</v>
      </c>
      <c r="AO57" s="1">
        <f ca="1"/>
        <v>648.58018774352547</v>
      </c>
      <c r="AP57" s="1">
        <f ca="1"/>
        <v>1098.1716582396987</v>
      </c>
      <c r="AQ57" s="1">
        <f ca="1"/>
        <v>754.0593209291626</v>
      </c>
      <c r="AR57" s="1">
        <f ca="1"/>
        <v>779.83854262411762</v>
      </c>
      <c r="AS57" s="1">
        <f ca="1"/>
        <v>794.42571913879601</v>
      </c>
      <c r="AT57" s="1">
        <f ca="1"/>
        <v>636.88135771036787</v>
      </c>
      <c r="AU57" s="1">
        <f ca="1"/>
        <v>1223.4338985349862</v>
      </c>
      <c r="AV57" s="1">
        <f ca="1"/>
        <v>936.04694101402106</v>
      </c>
      <c r="AW57" s="1">
        <f ca="1"/>
        <v>650.48311297317753</v>
      </c>
      <c r="AX57" s="1">
        <f ca="1"/>
        <v>616.48500017867514</v>
      </c>
      <c r="AY57" s="1">
        <f ca="1"/>
        <v>585.51909519242395</v>
      </c>
      <c r="AZ57" s="1">
        <f ca="1"/>
        <v>827.7002621898821</v>
      </c>
      <c r="BA57" s="1">
        <f ca="1"/>
        <v>1055.1838254152312</v>
      </c>
      <c r="BB57" s="1">
        <f ca="1"/>
        <v>869.3369111425352</v>
      </c>
      <c r="BC57" s="1">
        <f ca="1"/>
        <v>1000.1745619260612</v>
      </c>
      <c r="BD57" s="1">
        <f ca="1"/>
        <v>751.96828907868587</v>
      </c>
      <c r="BE57" s="1">
        <f ca="1"/>
        <v>566.86390872348738</v>
      </c>
      <c r="BF57" s="1">
        <f ca="1"/>
        <v>617.33617970034084</v>
      </c>
      <c r="BG57" s="1">
        <f ca="1"/>
        <v>831.40714934607206</v>
      </c>
      <c r="BH57" s="1">
        <f ca="1"/>
        <v>653.81459899607057</v>
      </c>
      <c r="BI57" s="1">
        <f ca="1"/>
        <v>842.89311668175333</v>
      </c>
      <c r="BJ57" s="1">
        <f ca="1"/>
        <v>759.90365733890769</v>
      </c>
      <c r="BK57" s="1">
        <f ca="1"/>
        <v>955.87880760044357</v>
      </c>
      <c r="BL57" s="1">
        <f ca="1"/>
        <v>282.13076444383603</v>
      </c>
      <c r="BM57" s="1">
        <f ca="1"/>
        <v>563.8607483005228</v>
      </c>
      <c r="BN57" s="1">
        <f ca="1"/>
        <v>992.02402315074573</v>
      </c>
      <c r="BO57" s="1">
        <f ca="1"/>
        <v>1242.5951755202373</v>
      </c>
      <c r="BP57" s="1">
        <f ca="1"/>
        <v>1013.6608980203655</v>
      </c>
      <c r="BQ57" s="1">
        <f ca="1"/>
        <v>746.13339322645447</v>
      </c>
      <c r="BR57" s="1">
        <f ca="1"/>
        <v>723.04333049636045</v>
      </c>
      <c r="BS57" s="1">
        <f ca="1"/>
        <v>404.44977696437837</v>
      </c>
      <c r="BT57" s="1">
        <f ca="1"/>
        <v>571.60973452548149</v>
      </c>
      <c r="BU57" s="1">
        <f ca="1"/>
        <v>599.9424570741877</v>
      </c>
      <c r="BV57" s="1">
        <f ca="1"/>
        <v>716.50768870101115</v>
      </c>
      <c r="BW57" s="1">
        <f ca="1"/>
        <v>1006.4541705939934</v>
      </c>
      <c r="BX57" s="1">
        <f ca="1"/>
        <v>883.59966863298609</v>
      </c>
      <c r="BY57" s="1">
        <f ca="1"/>
        <v>532.36799457019652</v>
      </c>
      <c r="BZ57" s="1">
        <f ca="1"/>
        <v>841.9877785092325</v>
      </c>
      <c r="CA57" s="1">
        <f ca="1"/>
        <v>810.76034609182102</v>
      </c>
      <c r="CB57" s="1">
        <f ca="1"/>
        <v>1038.0906668534899</v>
      </c>
      <c r="CC57" s="1">
        <f ca="1"/>
        <v>1013.0765633317724</v>
      </c>
      <c r="CD57" s="1">
        <f ca="1"/>
        <v>295.90974250335211</v>
      </c>
      <c r="CE57" s="1">
        <f ca="1"/>
        <v>689.2652688142748</v>
      </c>
      <c r="CF57" s="1">
        <f ca="1"/>
        <v>538.67681496537375</v>
      </c>
      <c r="CG57" s="1">
        <f ca="1"/>
        <v>925.6480781798947</v>
      </c>
      <c r="CH57" s="1">
        <f ca="1"/>
        <v>849.66061892329958</v>
      </c>
      <c r="CI57" s="1">
        <f ca="1"/>
        <v>717.51729294789777</v>
      </c>
      <c r="CJ57" s="1">
        <f ca="1"/>
        <v>620.83136287765058</v>
      </c>
      <c r="CK57" s="1">
        <f ca="1"/>
        <v>808.16751348314608</v>
      </c>
      <c r="CL57" s="1">
        <f ca="1"/>
        <v>903.16493788509308</v>
      </c>
      <c r="CM57" s="1">
        <f ca="1"/>
        <v>1048.2746909955699</v>
      </c>
      <c r="CN57" s="1">
        <f ca="1"/>
        <v>885.34341130999587</v>
      </c>
      <c r="CO57" s="1">
        <f ca="1"/>
        <v>647.46910559772527</v>
      </c>
      <c r="CP57" s="1">
        <f ca="1"/>
        <v>707.21834594940935</v>
      </c>
      <c r="CQ57" s="1">
        <f ca="1"/>
        <v>871.07447716259344</v>
      </c>
      <c r="CR57" s="1">
        <f ca="1"/>
        <v>355.1777192867836</v>
      </c>
      <c r="CS57" s="1">
        <f ca="1"/>
        <v>650.86300592320777</v>
      </c>
      <c r="CT57" s="1">
        <f ca="1"/>
        <v>858.19635537918418</v>
      </c>
      <c r="CU57" s="1">
        <f ca="1"/>
        <v>860.35436789857397</v>
      </c>
      <c r="CV57" s="1">
        <f ca="1"/>
        <v>1099.3260812264159</v>
      </c>
      <c r="CW57" s="1">
        <f ca="1"/>
        <v>816.57734811850878</v>
      </c>
      <c r="CX57" s="1">
        <f ca="1"/>
        <v>745.96837985368836</v>
      </c>
      <c r="CY57" s="1">
        <f ca="1"/>
        <v>706.28298139431979</v>
      </c>
      <c r="CZ57" s="1">
        <f ca="1"/>
        <v>926.21331869669041</v>
      </c>
      <c r="DA57" s="1">
        <f ca="1"/>
        <v>1053.3104269964483</v>
      </c>
      <c r="DB57" s="1">
        <f ca="1"/>
        <v>1000.8162948733243</v>
      </c>
      <c r="DC57" s="1">
        <f ca="1"/>
        <v>1178.7672680336343</v>
      </c>
      <c r="DD57" s="1">
        <f ca="1"/>
        <v>591.34811185393323</v>
      </c>
      <c r="DE57" s="1">
        <f ca="1"/>
        <v>681.74795064273098</v>
      </c>
      <c r="DF57" s="1">
        <f ca="1"/>
        <v>576.87324852871052</v>
      </c>
      <c r="DG57" s="1">
        <f ca="1"/>
        <v>786.70211315187282</v>
      </c>
      <c r="DH57" s="1">
        <f ca="1"/>
        <v>786.9985040653886</v>
      </c>
      <c r="DI57" s="1">
        <f ca="1"/>
        <v>717.70380010161898</v>
      </c>
      <c r="DJ57" s="1">
        <f ca="1"/>
        <v>842.27236522430883</v>
      </c>
      <c r="DK57" s="1">
        <f ca="1"/>
        <v>815.18723476441733</v>
      </c>
    </row>
    <row r="58" spans="2:115" x14ac:dyDescent="0.15">
      <c r="B58" s="16" t="s">
        <v>30</v>
      </c>
      <c r="C58" s="17"/>
      <c r="D58" s="19"/>
      <c r="E58" s="23"/>
      <c r="F58" s="23"/>
      <c r="G58" s="23"/>
      <c r="H58" s="23"/>
      <c r="I58" s="23"/>
      <c r="J58" s="23"/>
      <c r="K58" s="23"/>
      <c r="L58" s="23"/>
      <c r="M58" s="23"/>
      <c r="N58" s="18"/>
      <c r="O58" s="5"/>
      <c r="P58" s="5"/>
      <c r="Q58" s="10"/>
      <c r="R58" s="10"/>
      <c r="S58" s="10"/>
      <c r="T58" s="10"/>
    </row>
    <row r="59" spans="2:115" x14ac:dyDescent="0.15">
      <c r="B59" s="1" t="s">
        <v>40</v>
      </c>
      <c r="C59" s="1" t="s">
        <v>14</v>
      </c>
      <c r="D59" s="2" t="s">
        <v>41</v>
      </c>
      <c r="H59" s="31">
        <f>H$38*E54</f>
        <v>151653.33333333331</v>
      </c>
      <c r="I59" s="31">
        <f>H59*SQRT(I38/H38*I38/H38+F54/E54*F54/E54)</f>
        <v>65456.326184181613</v>
      </c>
      <c r="J59" s="28">
        <f ca="1">AVERAGE(_xlfn.ANCHORARRAY(P59))</f>
        <v>147455.13458364151</v>
      </c>
      <c r="K59" s="28">
        <f ca="1">_xlfn.STDEV.P(_xlfn.ANCHORARRAY(P59))</f>
        <v>65316.976673234167</v>
      </c>
      <c r="L59" s="28">
        <f ca="1">PERCENTILE(_xlfn.ANCHORARRAY(P59),1/2*(1-sims!$N$1))</f>
        <v>52245.731603456239</v>
      </c>
      <c r="M59" s="28">
        <f ca="1">PERCENTILE(_xlfn.ANCHORARRAY(P59),1/2*(1+sims!$N$1))</f>
        <v>264847.86902704224</v>
      </c>
      <c r="N59" s="15">
        <f ca="1">1/2*(M59-L59)/J59</f>
        <v>0.72090449079272623</v>
      </c>
      <c r="O59" s="3"/>
      <c r="P59" s="4" cm="1">
        <f t="array" aca="1" ref="P59:DK59" ca="1">_xlfn.ANCHORARRAY(P38)*_xlfn.ANCHORARRAY(P54)</f>
        <v>161224.83315031874</v>
      </c>
      <c r="Q59" s="4">
        <f ca="1"/>
        <v>124604.5678650145</v>
      </c>
      <c r="R59" s="4">
        <f ca="1"/>
        <v>160081.7766433483</v>
      </c>
      <c r="S59" s="4">
        <f ca="1"/>
        <v>137111.69030051609</v>
      </c>
      <c r="T59" s="4">
        <f ca="1"/>
        <v>270580.28792009596</v>
      </c>
      <c r="U59" s="1">
        <f ca="1"/>
        <v>92400.461409168609</v>
      </c>
      <c r="V59" s="1">
        <f ca="1"/>
        <v>75371.179250500922</v>
      </c>
      <c r="W59" s="1">
        <f ca="1"/>
        <v>101155.33107596384</v>
      </c>
      <c r="X59" s="1">
        <f ca="1"/>
        <v>48546.699824313066</v>
      </c>
      <c r="Y59" s="1">
        <f ca="1"/>
        <v>134632.41348636083</v>
      </c>
      <c r="Z59" s="1">
        <f ca="1"/>
        <v>68891.937446540716</v>
      </c>
      <c r="AA59" s="1">
        <f ca="1"/>
        <v>129299.43678993914</v>
      </c>
      <c r="AB59" s="1">
        <f ca="1"/>
        <v>171106.3745441387</v>
      </c>
      <c r="AC59" s="1">
        <f ca="1"/>
        <v>269205.91437493847</v>
      </c>
      <c r="AD59" s="1">
        <f ca="1"/>
        <v>144987.91089725003</v>
      </c>
      <c r="AE59" s="1">
        <f ca="1"/>
        <v>74090.385535882728</v>
      </c>
      <c r="AF59" s="1">
        <f ca="1"/>
        <v>152126.4982496197</v>
      </c>
      <c r="AG59" s="1">
        <f ca="1"/>
        <v>137646.52311939368</v>
      </c>
      <c r="AH59" s="1">
        <f ca="1"/>
        <v>44713.810534102093</v>
      </c>
      <c r="AI59" s="1">
        <f ca="1"/>
        <v>232478.82276452152</v>
      </c>
      <c r="AJ59" s="1">
        <f ca="1"/>
        <v>128008.82972786148</v>
      </c>
      <c r="AK59" s="1">
        <f ca="1"/>
        <v>143365.90640853337</v>
      </c>
      <c r="AL59" s="1">
        <f ca="1"/>
        <v>102338.46787373444</v>
      </c>
      <c r="AM59" s="1">
        <f ca="1"/>
        <v>104345.61643673222</v>
      </c>
      <c r="AN59" s="1">
        <f ca="1"/>
        <v>260066.67143450773</v>
      </c>
      <c r="AO59" s="1">
        <f ca="1"/>
        <v>156425.18590273103</v>
      </c>
      <c r="AP59" s="1">
        <f ca="1"/>
        <v>36723.306155444858</v>
      </c>
      <c r="AQ59" s="1">
        <f ca="1"/>
        <v>173907.46676518561</v>
      </c>
      <c r="AR59" s="1">
        <f ca="1"/>
        <v>144952.23478994626</v>
      </c>
      <c r="AS59" s="1">
        <f ca="1"/>
        <v>274606.95383043273</v>
      </c>
      <c r="AT59" s="1">
        <f ca="1"/>
        <v>83688.897916762493</v>
      </c>
      <c r="AU59" s="1">
        <f ca="1"/>
        <v>240894.62590252701</v>
      </c>
      <c r="AV59" s="1">
        <f ca="1"/>
        <v>264618.49821925827</v>
      </c>
      <c r="AW59" s="1">
        <f ca="1"/>
        <v>117783.62330539645</v>
      </c>
      <c r="AX59" s="1">
        <f ca="1"/>
        <v>95557.510945816597</v>
      </c>
      <c r="AY59" s="1">
        <f ca="1"/>
        <v>87214.420453916595</v>
      </c>
      <c r="AZ59" s="1">
        <f ca="1"/>
        <v>82291.238400857183</v>
      </c>
      <c r="BA59" s="1">
        <f ca="1"/>
        <v>168125.7115250499</v>
      </c>
      <c r="BB59" s="1">
        <f ca="1"/>
        <v>108179.56314478703</v>
      </c>
      <c r="BC59" s="1">
        <f ca="1"/>
        <v>175550.667496779</v>
      </c>
      <c r="BD59" s="1">
        <f ca="1"/>
        <v>195849.36286457692</v>
      </c>
      <c r="BE59" s="1">
        <f ca="1"/>
        <v>255220.15194666709</v>
      </c>
      <c r="BF59" s="1">
        <f ca="1"/>
        <v>105627.26168571309</v>
      </c>
      <c r="BG59" s="1">
        <f ca="1"/>
        <v>154161.44215061257</v>
      </c>
      <c r="BH59" s="1">
        <f ca="1"/>
        <v>142610.44268876698</v>
      </c>
      <c r="BI59" s="1">
        <f ca="1"/>
        <v>116000.28380320112</v>
      </c>
      <c r="BJ59" s="1">
        <f ca="1"/>
        <v>151493.7046828465</v>
      </c>
      <c r="BK59" s="1">
        <f ca="1"/>
        <v>105131.26828409605</v>
      </c>
      <c r="BL59" s="1">
        <f ca="1"/>
        <v>139988.64365101178</v>
      </c>
      <c r="BM59" s="1">
        <f ca="1"/>
        <v>123496.03400239306</v>
      </c>
      <c r="BN59" s="1">
        <f ca="1"/>
        <v>48338.792068040253</v>
      </c>
      <c r="BO59" s="1">
        <f ca="1"/>
        <v>229627.33868318191</v>
      </c>
      <c r="BP59" s="1">
        <f ca="1"/>
        <v>334640.91205312993</v>
      </c>
      <c r="BQ59" s="1">
        <f ca="1"/>
        <v>52407.151738825705</v>
      </c>
      <c r="BR59" s="1">
        <f ca="1"/>
        <v>120549.79566017742</v>
      </c>
      <c r="BS59" s="1">
        <f ca="1"/>
        <v>120557.60419122734</v>
      </c>
      <c r="BT59" s="1">
        <f ca="1"/>
        <v>89560.229730824794</v>
      </c>
      <c r="BU59" s="1">
        <f ca="1"/>
        <v>77132.913715841947</v>
      </c>
      <c r="BV59" s="1">
        <f ca="1"/>
        <v>246754.8768771929</v>
      </c>
      <c r="BW59" s="1">
        <f ca="1"/>
        <v>221606.25063878947</v>
      </c>
      <c r="BX59" s="1">
        <f ca="1"/>
        <v>49178.749031436375</v>
      </c>
      <c r="BY59" s="1">
        <f ca="1"/>
        <v>55149.277017810535</v>
      </c>
      <c r="BZ59" s="1">
        <f ca="1"/>
        <v>114408.74130135524</v>
      </c>
      <c r="CA59" s="1">
        <f ca="1"/>
        <v>153469.6944243295</v>
      </c>
      <c r="CB59" s="1">
        <f ca="1"/>
        <v>72178.029281701252</v>
      </c>
      <c r="CC59" s="1">
        <f ca="1"/>
        <v>119763.08319708506</v>
      </c>
      <c r="CD59" s="1">
        <f ca="1"/>
        <v>175448.18728688417</v>
      </c>
      <c r="CE59" s="1">
        <f ca="1"/>
        <v>145606.29642878301</v>
      </c>
      <c r="CF59" s="1">
        <f ca="1"/>
        <v>168609.46364954396</v>
      </c>
      <c r="CG59" s="1">
        <f ca="1"/>
        <v>78415.968874519167</v>
      </c>
      <c r="CH59" s="1">
        <f ca="1"/>
        <v>234595.33052803503</v>
      </c>
      <c r="CI59" s="1">
        <f ca="1"/>
        <v>93066.876804011015</v>
      </c>
      <c r="CJ59" s="1">
        <f ca="1"/>
        <v>246838.08312558671</v>
      </c>
      <c r="CK59" s="1">
        <f ca="1"/>
        <v>53168.679190761606</v>
      </c>
      <c r="CL59" s="1">
        <f ca="1"/>
        <v>179318.89450822899</v>
      </c>
      <c r="CM59" s="1">
        <f ca="1"/>
        <v>148514.11363382961</v>
      </c>
      <c r="CN59" s="1">
        <f ca="1"/>
        <v>127035.80149708591</v>
      </c>
      <c r="CO59" s="1">
        <f ca="1"/>
        <v>131188.37147092211</v>
      </c>
      <c r="CP59" s="1">
        <f ca="1"/>
        <v>171382.19026123229</v>
      </c>
      <c r="CQ59" s="1">
        <f ca="1"/>
        <v>342592.11272339203</v>
      </c>
      <c r="CR59" s="1">
        <f ca="1"/>
        <v>68423.655520749831</v>
      </c>
      <c r="CS59" s="1">
        <f ca="1"/>
        <v>82467.193632700189</v>
      </c>
      <c r="CT59" s="1">
        <f ca="1"/>
        <v>181429.99350187634</v>
      </c>
      <c r="CU59" s="1">
        <f ca="1"/>
        <v>185978.84924127805</v>
      </c>
      <c r="CV59" s="1">
        <f ca="1"/>
        <v>191466.59496124432</v>
      </c>
      <c r="CW59" s="1">
        <f ca="1"/>
        <v>130581.23691232155</v>
      </c>
      <c r="CX59" s="1">
        <f ca="1"/>
        <v>190815.45529198906</v>
      </c>
      <c r="CY59" s="1">
        <f ca="1"/>
        <v>120392.6298780067</v>
      </c>
      <c r="CZ59" s="1">
        <f ca="1"/>
        <v>140585.77367661736</v>
      </c>
      <c r="DA59" s="1">
        <f ca="1"/>
        <v>217585.54184392214</v>
      </c>
      <c r="DB59" s="1">
        <f ca="1"/>
        <v>233728.89537773473</v>
      </c>
      <c r="DC59" s="1">
        <f ca="1"/>
        <v>144454.41887953447</v>
      </c>
      <c r="DD59" s="1">
        <f ca="1"/>
        <v>145134.33784022712</v>
      </c>
      <c r="DE59" s="1">
        <f ca="1"/>
        <v>92714.663728222891</v>
      </c>
      <c r="DF59" s="1">
        <f ca="1"/>
        <v>104779.90231577907</v>
      </c>
      <c r="DG59" s="1">
        <f ca="1"/>
        <v>210462.13477847553</v>
      </c>
      <c r="DH59" s="1">
        <f ca="1"/>
        <v>166150.14024302157</v>
      </c>
      <c r="DI59" s="1">
        <f ca="1"/>
        <v>128796.45426549531</v>
      </c>
      <c r="DJ59" s="1">
        <f ca="1"/>
        <v>194041.73732216225</v>
      </c>
      <c r="DK59" s="1">
        <f ca="1"/>
        <v>245939.19198095537</v>
      </c>
    </row>
    <row r="60" spans="2:115" x14ac:dyDescent="0.15">
      <c r="B60" s="1" t="s">
        <v>40</v>
      </c>
      <c r="C60" s="1" t="s">
        <v>15</v>
      </c>
      <c r="D60" s="2" t="s">
        <v>41</v>
      </c>
      <c r="H60" s="31">
        <f>H$39*E55</f>
        <v>34122</v>
      </c>
      <c r="I60" s="31">
        <f>H60*SQRT(I39/H39*I39/H39+F55/E55*F55/E55)</f>
        <v>14363.875071723034</v>
      </c>
      <c r="J60" s="28">
        <f ca="1">AVERAGE(_xlfn.ANCHORARRAY(P60))</f>
        <v>34396.410695996463</v>
      </c>
      <c r="K60" s="28">
        <f ca="1">_xlfn.STDEV.P(_xlfn.ANCHORARRAY(P60))</f>
        <v>16446.079884152907</v>
      </c>
      <c r="L60" s="28">
        <f ca="1">PERCENTILE(_xlfn.ANCHORARRAY(P60),1/2*(1-sims!$N$1))</f>
        <v>11491.299609358535</v>
      </c>
      <c r="M60" s="28">
        <f ca="1">PERCENTILE(_xlfn.ANCHORARRAY(P60),1/2*(1+sims!$N$1))</f>
        <v>64290.008682747619</v>
      </c>
      <c r="N60" s="15">
        <f ca="1">1/2*(M60-L60)/J60</f>
        <v>0.76750317845714255</v>
      </c>
      <c r="O60" s="3"/>
      <c r="P60" s="4" cm="1">
        <f t="array" aca="1" ref="P60:DK60" ca="1">_xlfn.ANCHORARRAY(P39)*_xlfn.ANCHORARRAY(P55)</f>
        <v>48788.137945719194</v>
      </c>
      <c r="Q60" s="4">
        <f ca="1"/>
        <v>34900.683647346683</v>
      </c>
      <c r="R60" s="4">
        <f ca="1"/>
        <v>32542.905972891636</v>
      </c>
      <c r="S60" s="4">
        <f ca="1"/>
        <v>12192.472450909203</v>
      </c>
      <c r="T60" s="4">
        <f ca="1"/>
        <v>26902.314403779223</v>
      </c>
      <c r="U60" s="1">
        <f ca="1"/>
        <v>23266.71014238074</v>
      </c>
      <c r="V60" s="1">
        <f ca="1"/>
        <v>57332.721650877495</v>
      </c>
      <c r="W60" s="1">
        <f ca="1"/>
        <v>37547.12912131651</v>
      </c>
      <c r="X60" s="1">
        <f ca="1"/>
        <v>47609.379207624319</v>
      </c>
      <c r="Y60" s="1">
        <f ca="1"/>
        <v>21555.341715858267</v>
      </c>
      <c r="Z60" s="1">
        <f ca="1"/>
        <v>25744.316598365134</v>
      </c>
      <c r="AA60" s="1">
        <f ca="1"/>
        <v>11527.564967252296</v>
      </c>
      <c r="AB60" s="1">
        <f ca="1"/>
        <v>27127.979734307963</v>
      </c>
      <c r="AC60" s="1">
        <f ca="1"/>
        <v>58873.246251953751</v>
      </c>
      <c r="AD60" s="1">
        <f ca="1"/>
        <v>45324.530131191452</v>
      </c>
      <c r="AE60" s="1">
        <f ca="1"/>
        <v>45108.42463488206</v>
      </c>
      <c r="AF60" s="1">
        <f ca="1"/>
        <v>36089.651560413062</v>
      </c>
      <c r="AG60" s="1">
        <f ca="1"/>
        <v>22591.451020085067</v>
      </c>
      <c r="AH60" s="1">
        <f ca="1"/>
        <v>43386.544233379689</v>
      </c>
      <c r="AI60" s="1">
        <f ca="1"/>
        <v>57569.578981385515</v>
      </c>
      <c r="AJ60" s="1">
        <f ca="1"/>
        <v>13493.530603382485</v>
      </c>
      <c r="AK60" s="1">
        <f ca="1"/>
        <v>18592.006921479046</v>
      </c>
      <c r="AL60" s="1">
        <f ca="1"/>
        <v>13057.314057405731</v>
      </c>
      <c r="AM60" s="1">
        <f ca="1"/>
        <v>47441.585899508711</v>
      </c>
      <c r="AN60" s="1">
        <f ca="1"/>
        <v>64286.982303580997</v>
      </c>
      <c r="AO60" s="1">
        <f ca="1"/>
        <v>26976.033190410209</v>
      </c>
      <c r="AP60" s="1">
        <f ca="1"/>
        <v>59426.533088044773</v>
      </c>
      <c r="AQ60" s="1">
        <f ca="1"/>
        <v>27703.303142086781</v>
      </c>
      <c r="AR60" s="1">
        <f ca="1"/>
        <v>68328.09909331931</v>
      </c>
      <c r="AS60" s="1">
        <f ca="1"/>
        <v>51797.393026691185</v>
      </c>
      <c r="AT60" s="1">
        <f ca="1"/>
        <v>43566.899127935394</v>
      </c>
      <c r="AU60" s="1">
        <f ca="1"/>
        <v>41438.130373778899</v>
      </c>
      <c r="AV60" s="1">
        <f ca="1"/>
        <v>26862.657467550587</v>
      </c>
      <c r="AW60" s="1">
        <f ca="1"/>
        <v>26583.458061533402</v>
      </c>
      <c r="AX60" s="1">
        <f ca="1"/>
        <v>8292.2470957903515</v>
      </c>
      <c r="AY60" s="1">
        <f ca="1"/>
        <v>40805.737456112634</v>
      </c>
      <c r="AZ60" s="1">
        <f ca="1"/>
        <v>42299.829336424795</v>
      </c>
      <c r="BA60" s="1">
        <f ca="1"/>
        <v>43588.884716299683</v>
      </c>
      <c r="BB60" s="1">
        <f ca="1"/>
        <v>40659.690335736253</v>
      </c>
      <c r="BC60" s="1">
        <f ca="1"/>
        <v>42909.850955676804</v>
      </c>
      <c r="BD60" s="1">
        <f ca="1"/>
        <v>26796.30356090625</v>
      </c>
      <c r="BE60" s="1">
        <f ca="1"/>
        <v>84162.998825389674</v>
      </c>
      <c r="BF60" s="1">
        <f ca="1"/>
        <v>30388.694051481718</v>
      </c>
      <c r="BG60" s="1">
        <f ca="1"/>
        <v>20403.53709537497</v>
      </c>
      <c r="BH60" s="1">
        <f ca="1"/>
        <v>34014.527914581049</v>
      </c>
      <c r="BI60" s="1">
        <f ca="1"/>
        <v>29928.134942000292</v>
      </c>
      <c r="BJ60" s="1">
        <f ca="1"/>
        <v>24218.852802416397</v>
      </c>
      <c r="BK60" s="1">
        <f ca="1"/>
        <v>8637.8295170139245</v>
      </c>
      <c r="BL60" s="1">
        <f ca="1"/>
        <v>71302.440650571749</v>
      </c>
      <c r="BM60" s="1">
        <f ca="1"/>
        <v>13170.971904856175</v>
      </c>
      <c r="BN60" s="1">
        <f ca="1"/>
        <v>32346.240143972038</v>
      </c>
      <c r="BO60" s="1">
        <f ca="1"/>
        <v>23779.896074375447</v>
      </c>
      <c r="BP60" s="1">
        <f ca="1"/>
        <v>14872.841877579351</v>
      </c>
      <c r="BQ60" s="1">
        <f ca="1"/>
        <v>12130.343023539745</v>
      </c>
      <c r="BR60" s="1">
        <f ca="1"/>
        <v>13669.216571742585</v>
      </c>
      <c r="BS60" s="1">
        <f ca="1"/>
        <v>35593.184584505121</v>
      </c>
      <c r="BT60" s="1">
        <f ca="1"/>
        <v>9360.6715782266929</v>
      </c>
      <c r="BU60" s="1">
        <f ca="1"/>
        <v>28238.765721696684</v>
      </c>
      <c r="BV60" s="1">
        <f ca="1"/>
        <v>42235.234393116276</v>
      </c>
      <c r="BW60" s="1">
        <f ca="1"/>
        <v>19988.698608024806</v>
      </c>
      <c r="BX60" s="1">
        <f ca="1"/>
        <v>36947.722342309724</v>
      </c>
      <c r="BY60" s="1">
        <f ca="1"/>
        <v>29933.724432429281</v>
      </c>
      <c r="BZ60" s="1">
        <f ca="1"/>
        <v>15104.377942899784</v>
      </c>
      <c r="CA60" s="1">
        <f ca="1"/>
        <v>38702.823389875382</v>
      </c>
      <c r="CB60" s="1">
        <f ca="1"/>
        <v>28887.207984306377</v>
      </c>
      <c r="CC60" s="1">
        <f ca="1"/>
        <v>51261.252273749677</v>
      </c>
      <c r="CD60" s="1">
        <f ca="1"/>
        <v>18841.355053795873</v>
      </c>
      <c r="CE60" s="1">
        <f ca="1"/>
        <v>13221.608111968693</v>
      </c>
      <c r="CF60" s="1">
        <f ca="1"/>
        <v>28942.106806034662</v>
      </c>
      <c r="CG60" s="1">
        <f ca="1"/>
        <v>30559.205214460846</v>
      </c>
      <c r="CH60" s="1">
        <f ca="1"/>
        <v>28836.352772567614</v>
      </c>
      <c r="CI60" s="1">
        <f ca="1"/>
        <v>10218.028601184804</v>
      </c>
      <c r="CJ60" s="1">
        <f ca="1"/>
        <v>53379.400100029641</v>
      </c>
      <c r="CK60" s="1">
        <f ca="1"/>
        <v>37294.570305600457</v>
      </c>
      <c r="CL60" s="1">
        <f ca="1"/>
        <v>48783.259542002212</v>
      </c>
      <c r="CM60" s="1">
        <f ca="1"/>
        <v>35021.063042136506</v>
      </c>
      <c r="CN60" s="1">
        <f ca="1"/>
        <v>39795.475428204816</v>
      </c>
      <c r="CO60" s="1">
        <f ca="1"/>
        <v>46063.635138969941</v>
      </c>
      <c r="CP60" s="1">
        <f ca="1"/>
        <v>45976.321481008817</v>
      </c>
      <c r="CQ60" s="1">
        <f ca="1"/>
        <v>39363.172696738504</v>
      </c>
      <c r="CR60" s="1">
        <f ca="1"/>
        <v>47957.423206758387</v>
      </c>
      <c r="CS60" s="1">
        <f ca="1"/>
        <v>51555.566804724389</v>
      </c>
      <c r="CT60" s="1">
        <f ca="1"/>
        <v>28109.44952019499</v>
      </c>
      <c r="CU60" s="1">
        <f ca="1"/>
        <v>36697.373708420149</v>
      </c>
      <c r="CV60" s="1">
        <f ca="1"/>
        <v>39555.860023807189</v>
      </c>
      <c r="CW60" s="1">
        <f ca="1"/>
        <v>30144.631148007436</v>
      </c>
      <c r="CX60" s="1">
        <f ca="1"/>
        <v>20209.829941766646</v>
      </c>
      <c r="CY60" s="1">
        <f ca="1"/>
        <v>24243.893448415831</v>
      </c>
      <c r="CZ60" s="1">
        <f ca="1"/>
        <v>34397.709173177289</v>
      </c>
      <c r="DA60" s="1">
        <f ca="1"/>
        <v>45211.738449680059</v>
      </c>
      <c r="DB60" s="1">
        <f ca="1"/>
        <v>25966.815698364622</v>
      </c>
      <c r="DC60" s="1">
        <f ca="1"/>
        <v>39671.40785571016</v>
      </c>
      <c r="DD60" s="1">
        <f ca="1"/>
        <v>23206.008197851519</v>
      </c>
      <c r="DE60" s="1">
        <f ca="1"/>
        <v>32136.403887878263</v>
      </c>
      <c r="DF60" s="1">
        <f ca="1"/>
        <v>94224.717062727854</v>
      </c>
      <c r="DG60" s="1">
        <f ca="1"/>
        <v>36653.112798726455</v>
      </c>
      <c r="DH60" s="1">
        <f ca="1"/>
        <v>21266.535258994769</v>
      </c>
      <c r="DI60" s="1">
        <f ca="1"/>
        <v>64347.509886913504</v>
      </c>
      <c r="DJ60" s="1">
        <f ca="1"/>
        <v>16819.528591838654</v>
      </c>
      <c r="DK60" s="1">
        <f ca="1"/>
        <v>10802.257809377088</v>
      </c>
    </row>
    <row r="61" spans="2:115" x14ac:dyDescent="0.15">
      <c r="B61" s="1" t="s">
        <v>40</v>
      </c>
      <c r="C61" s="1" t="s">
        <v>16</v>
      </c>
      <c r="D61" s="2" t="s">
        <v>41</v>
      </c>
      <c r="H61" s="31">
        <f>H$40*E56</f>
        <v>202491.66666666666</v>
      </c>
      <c r="I61" s="31">
        <f>H61*SQRT(I40/H40*I40/H40+F56/E56*F56/E56)</f>
        <v>125761.02430272383</v>
      </c>
      <c r="J61" s="28">
        <f ca="1">AVERAGE(_xlfn.ANCHORARRAY(P61))</f>
        <v>187343.16525752388</v>
      </c>
      <c r="K61" s="28">
        <f ca="1">_xlfn.STDEV.P(_xlfn.ANCHORARRAY(P61))</f>
        <v>127892.5740094919</v>
      </c>
      <c r="L61" s="28">
        <f ca="1">PERCENTILE(_xlfn.ANCHORARRAY(P61),1/2*(1-sims!$N$1))</f>
        <v>3821.671669117085</v>
      </c>
      <c r="M61" s="28">
        <f ca="1">PERCENTILE(_xlfn.ANCHORARRAY(P61),1/2*(1+sims!$N$1))</f>
        <v>423263.81230403332</v>
      </c>
      <c r="N61" s="15">
        <f ca="1">1/2*(M61-L61)/J61</f>
        <v>1.1194487401190929</v>
      </c>
      <c r="O61" s="3"/>
      <c r="P61" s="4" cm="1">
        <f t="array" aca="1" ref="P61:DK61" ca="1">_xlfn.ANCHORARRAY(P40)*_xlfn.ANCHORARRAY(P56)</f>
        <v>195314.87683369213</v>
      </c>
      <c r="Q61" s="4">
        <f ca="1"/>
        <v>3886.0519642145255</v>
      </c>
      <c r="R61" s="4">
        <f ca="1"/>
        <v>294942.35250446544</v>
      </c>
      <c r="S61" s="4">
        <f ca="1"/>
        <v>112324.04744956711</v>
      </c>
      <c r="T61" s="4">
        <f ca="1"/>
        <v>88831.713163689215</v>
      </c>
      <c r="U61" s="1">
        <f ca="1"/>
        <v>30997.562377886399</v>
      </c>
      <c r="V61" s="1">
        <f ca="1"/>
        <v>520259.58006839576</v>
      </c>
      <c r="W61" s="1">
        <f ca="1"/>
        <v>218802.27030840682</v>
      </c>
      <c r="X61" s="1">
        <f ca="1"/>
        <v>156562.9896230142</v>
      </c>
      <c r="Y61" s="1">
        <f ca="1"/>
        <v>141676.90266996709</v>
      </c>
      <c r="Z61" s="1">
        <f ca="1"/>
        <v>90861.471628844069</v>
      </c>
      <c r="AA61" s="1">
        <f ca="1"/>
        <v>177817.72118165516</v>
      </c>
      <c r="AB61" s="1">
        <f ca="1"/>
        <v>225510.05947620334</v>
      </c>
      <c r="AC61" s="1">
        <f ca="1"/>
        <v>76075.44788157157</v>
      </c>
      <c r="AD61" s="1">
        <f ca="1"/>
        <v>191810.66196366856</v>
      </c>
      <c r="AE61" s="1">
        <f ca="1"/>
        <v>129058.22922824271</v>
      </c>
      <c r="AF61" s="1">
        <f ca="1"/>
        <v>310197.10303119611</v>
      </c>
      <c r="AG61" s="1">
        <f ca="1"/>
        <v>273563.31443121308</v>
      </c>
      <c r="AH61" s="1">
        <f ca="1"/>
        <v>105861.48388011298</v>
      </c>
      <c r="AI61" s="1">
        <f ca="1"/>
        <v>177654.58820811263</v>
      </c>
      <c r="AJ61" s="1">
        <f ca="1"/>
        <v>154069.39003429902</v>
      </c>
      <c r="AK61" s="1">
        <f ca="1"/>
        <v>94368.242112846521</v>
      </c>
      <c r="AL61" s="1">
        <f ca="1"/>
        <v>422407.69418315141</v>
      </c>
      <c r="AM61" s="1">
        <f ca="1"/>
        <v>-86499.189204940732</v>
      </c>
      <c r="AN61" s="1">
        <f ca="1"/>
        <v>16183.10813441238</v>
      </c>
      <c r="AO61" s="1">
        <f ca="1"/>
        <v>248945.40158241455</v>
      </c>
      <c r="AP61" s="1">
        <f ca="1"/>
        <v>332633.06993714586</v>
      </c>
      <c r="AQ61" s="1">
        <f ca="1"/>
        <v>333827.88826201495</v>
      </c>
      <c r="AR61" s="1">
        <f ca="1"/>
        <v>68229.251982426431</v>
      </c>
      <c r="AS61" s="1">
        <f ca="1"/>
        <v>-20701.860443943704</v>
      </c>
      <c r="AT61" s="1">
        <f ca="1"/>
        <v>327517.6130803444</v>
      </c>
      <c r="AU61" s="1">
        <f ca="1"/>
        <v>225890.57609666593</v>
      </c>
      <c r="AV61" s="1">
        <f ca="1"/>
        <v>233794.5996024099</v>
      </c>
      <c r="AW61" s="1">
        <f ca="1"/>
        <v>162430.36236387555</v>
      </c>
      <c r="AX61" s="1">
        <f ca="1"/>
        <v>439530.05660079088</v>
      </c>
      <c r="AY61" s="1">
        <f ca="1"/>
        <v>47540.373283967987</v>
      </c>
      <c r="AZ61" s="1">
        <f ca="1"/>
        <v>168470.18122661038</v>
      </c>
      <c r="BA61" s="1">
        <f ca="1"/>
        <v>93983.03776896176</v>
      </c>
      <c r="BB61" s="1">
        <f ca="1"/>
        <v>74896.542261936265</v>
      </c>
      <c r="BC61" s="1">
        <f ca="1"/>
        <v>28183.99979972955</v>
      </c>
      <c r="BD61" s="1">
        <f ca="1"/>
        <v>-2206.0701387589966</v>
      </c>
      <c r="BE61" s="1">
        <f ca="1"/>
        <v>61385.417177213043</v>
      </c>
      <c r="BF61" s="1">
        <f ca="1"/>
        <v>259533.10488813664</v>
      </c>
      <c r="BG61" s="1">
        <f ca="1"/>
        <v>151040.9747907368</v>
      </c>
      <c r="BH61" s="1">
        <f ca="1"/>
        <v>83752.530304996661</v>
      </c>
      <c r="BI61" s="1">
        <f ca="1"/>
        <v>314993.7327319819</v>
      </c>
      <c r="BJ61" s="1">
        <f ca="1"/>
        <v>354564.60160504084</v>
      </c>
      <c r="BK61" s="1">
        <f ca="1"/>
        <v>135226.42767059468</v>
      </c>
      <c r="BL61" s="1">
        <f ca="1"/>
        <v>489439.79789251694</v>
      </c>
      <c r="BM61" s="1">
        <f ca="1"/>
        <v>468135.52409442485</v>
      </c>
      <c r="BN61" s="1">
        <f ca="1"/>
        <v>266735.79752191162</v>
      </c>
      <c r="BO61" s="1">
        <f ca="1"/>
        <v>57919.154200278237</v>
      </c>
      <c r="BP61" s="1">
        <f ca="1"/>
        <v>282392.96151087136</v>
      </c>
      <c r="BQ61" s="1">
        <f ca="1"/>
        <v>285458.2185873384</v>
      </c>
      <c r="BR61" s="1">
        <f ca="1"/>
        <v>53769.176564870257</v>
      </c>
      <c r="BS61" s="1">
        <f ca="1"/>
        <v>141891.19635293909</v>
      </c>
      <c r="BT61" s="1">
        <f ca="1"/>
        <v>137579.66787353082</v>
      </c>
      <c r="BU61" s="1">
        <f ca="1"/>
        <v>173621.03426114118</v>
      </c>
      <c r="BV61" s="1">
        <f ca="1"/>
        <v>204790.57395204957</v>
      </c>
      <c r="BW61" s="1">
        <f ca="1"/>
        <v>245369.49880985872</v>
      </c>
      <c r="BX61" s="1">
        <f ca="1"/>
        <v>164951.58711137011</v>
      </c>
      <c r="BY61" s="1">
        <f ca="1"/>
        <v>155365.63987402507</v>
      </c>
      <c r="BZ61" s="1">
        <f ca="1"/>
        <v>144926.15692000024</v>
      </c>
      <c r="CA61" s="1">
        <f ca="1"/>
        <v>300761.24264662992</v>
      </c>
      <c r="CB61" s="1">
        <f ca="1"/>
        <v>98976.378377322049</v>
      </c>
      <c r="CC61" s="1">
        <f ca="1"/>
        <v>342135.00633542595</v>
      </c>
      <c r="CD61" s="1">
        <f ca="1"/>
        <v>292046.37415896083</v>
      </c>
      <c r="CE61" s="1">
        <f ca="1"/>
        <v>229940.91039487981</v>
      </c>
      <c r="CF61" s="1">
        <f ca="1"/>
        <v>171560.38048871656</v>
      </c>
      <c r="CG61" s="1">
        <f ca="1"/>
        <v>106805.19615914185</v>
      </c>
      <c r="CH61" s="1">
        <f ca="1"/>
        <v>422106.60496767919</v>
      </c>
      <c r="CI61" s="1">
        <f ca="1"/>
        <v>234629.81636630275</v>
      </c>
      <c r="CJ61" s="1">
        <f ca="1"/>
        <v>342220.76930959261</v>
      </c>
      <c r="CK61" s="1">
        <f ca="1"/>
        <v>168928.71374637174</v>
      </c>
      <c r="CL61" s="1">
        <f ca="1"/>
        <v>140789.02161312886</v>
      </c>
      <c r="CM61" s="1">
        <f ca="1"/>
        <v>356497.63829438365</v>
      </c>
      <c r="CN61" s="1">
        <f ca="1"/>
        <v>114982.93232912458</v>
      </c>
      <c r="CO61" s="1">
        <f ca="1"/>
        <v>318589.1916045121</v>
      </c>
      <c r="CP61" s="1">
        <f ca="1"/>
        <v>199880.89063584842</v>
      </c>
      <c r="CQ61" s="1">
        <f ca="1"/>
        <v>69439.676178253023</v>
      </c>
      <c r="CR61" s="1">
        <f ca="1"/>
        <v>169836.33425207395</v>
      </c>
      <c r="CS61" s="1">
        <f ca="1"/>
        <v>-52238.009278471822</v>
      </c>
      <c r="CT61" s="1">
        <f ca="1"/>
        <v>2598.4460622657321</v>
      </c>
      <c r="CU61" s="1">
        <f ca="1"/>
        <v>86923.70848204034</v>
      </c>
      <c r="CV61" s="1">
        <f ca="1"/>
        <v>66653.0685346635</v>
      </c>
      <c r="CW61" s="1">
        <f ca="1"/>
        <v>35907.203215889102</v>
      </c>
      <c r="CX61" s="1">
        <f ca="1"/>
        <v>135604.4606798398</v>
      </c>
      <c r="CY61" s="1">
        <f ca="1"/>
        <v>90985.690610949649</v>
      </c>
      <c r="CZ61" s="1">
        <f ca="1"/>
        <v>229894.3492743627</v>
      </c>
      <c r="DA61" s="1">
        <f ca="1"/>
        <v>157602.72165550475</v>
      </c>
      <c r="DB61" s="1">
        <f ca="1"/>
        <v>193027.44114294913</v>
      </c>
      <c r="DC61" s="1">
        <f ca="1"/>
        <v>123988.17497260805</v>
      </c>
      <c r="DD61" s="1">
        <f ca="1"/>
        <v>47933.703309173565</v>
      </c>
      <c r="DE61" s="1">
        <f ca="1"/>
        <v>232700.73905639278</v>
      </c>
      <c r="DF61" s="1">
        <f ca="1"/>
        <v>375812.52463752148</v>
      </c>
      <c r="DG61" s="1">
        <f ca="1"/>
        <v>265528.31058121927</v>
      </c>
      <c r="DH61" s="1">
        <f ca="1"/>
        <v>408637.92762246233</v>
      </c>
      <c r="DI61" s="1">
        <f ca="1"/>
        <v>501544.4511079216</v>
      </c>
      <c r="DJ61" s="1">
        <f ca="1"/>
        <v>77495.350250982287</v>
      </c>
      <c r="DK61" s="1">
        <f ca="1"/>
        <v>155243.7148794627</v>
      </c>
    </row>
    <row r="62" spans="2:115" x14ac:dyDescent="0.15">
      <c r="B62" s="1" t="s">
        <v>40</v>
      </c>
      <c r="C62" s="1" t="s">
        <v>17</v>
      </c>
      <c r="D62" s="2" t="s">
        <v>41</v>
      </c>
      <c r="H62" s="31">
        <f>H$41*E57</f>
        <v>176469.33333333331</v>
      </c>
      <c r="I62" s="31">
        <f>H62*SQRT(I41/H41*I41/H41+F57/E57*F57/E57)</f>
        <v>69756.505136528198</v>
      </c>
      <c r="J62" s="28">
        <f ca="1">AVERAGE(_xlfn.ANCHORARRAY(P62))</f>
        <v>170789.98408882349</v>
      </c>
      <c r="K62" s="28">
        <f ca="1">_xlfn.STDEV.P(_xlfn.ANCHORARRAY(P62))</f>
        <v>72198.995335486572</v>
      </c>
      <c r="L62" s="28">
        <f ca="1">PERCENTILE(_xlfn.ANCHORARRAY(P62),1/2*(1-sims!$N$1))</f>
        <v>67985.629903237306</v>
      </c>
      <c r="M62" s="28">
        <f ca="1">PERCENTILE(_xlfn.ANCHORARRAY(P62),1/2*(1+sims!$N$1))</f>
        <v>275070.35952472064</v>
      </c>
      <c r="N62" s="15">
        <f ca="1">1/2*(M62-L62)/J62</f>
        <v>0.606255486017798</v>
      </c>
      <c r="O62" s="3"/>
      <c r="P62" s="4" cm="1">
        <f t="array" aca="1" ref="P62:DK62" ca="1">_xlfn.ANCHORARRAY(P41)*_xlfn.ANCHORARRAY(P57)</f>
        <v>128704.90624335154</v>
      </c>
      <c r="Q62" s="4">
        <f ca="1"/>
        <v>128281.91432929633</v>
      </c>
      <c r="R62" s="4">
        <f ca="1"/>
        <v>65004.236791289812</v>
      </c>
      <c r="S62" s="4">
        <f ca="1"/>
        <v>88469.03847694624</v>
      </c>
      <c r="T62" s="4">
        <f ca="1"/>
        <v>243811.09847684557</v>
      </c>
      <c r="U62" s="1">
        <f ca="1"/>
        <v>138913.56887148289</v>
      </c>
      <c r="V62" s="1">
        <f ca="1"/>
        <v>50976.231202990573</v>
      </c>
      <c r="W62" s="1">
        <f ca="1"/>
        <v>104318.64807805547</v>
      </c>
      <c r="X62" s="1">
        <f ca="1"/>
        <v>103263.92033276752</v>
      </c>
      <c r="Y62" s="1">
        <f ca="1"/>
        <v>203404.76166927288</v>
      </c>
      <c r="Z62" s="1">
        <f ca="1"/>
        <v>79175.465235081705</v>
      </c>
      <c r="AA62" s="1">
        <f ca="1"/>
        <v>194174.29164213385</v>
      </c>
      <c r="AB62" s="1">
        <f ca="1"/>
        <v>153395.68282719335</v>
      </c>
      <c r="AC62" s="1">
        <f ca="1"/>
        <v>188993.68507079317</v>
      </c>
      <c r="AD62" s="1">
        <f ca="1"/>
        <v>144312.94431474572</v>
      </c>
      <c r="AE62" s="1">
        <f ca="1"/>
        <v>256309.04233024578</v>
      </c>
      <c r="AF62" s="1">
        <f ca="1"/>
        <v>76869.705807165054</v>
      </c>
      <c r="AG62" s="1">
        <f ca="1"/>
        <v>101697.97734763577</v>
      </c>
      <c r="AH62" s="1">
        <f ca="1"/>
        <v>52151.100044773499</v>
      </c>
      <c r="AI62" s="1">
        <f ca="1"/>
        <v>106797.02790955479</v>
      </c>
      <c r="AJ62" s="1">
        <f ca="1"/>
        <v>162829.13902999932</v>
      </c>
      <c r="AK62" s="1">
        <f ca="1"/>
        <v>219712.12017937336</v>
      </c>
      <c r="AL62" s="1">
        <f ca="1"/>
        <v>171442.62258633363</v>
      </c>
      <c r="AM62" s="1">
        <f ca="1"/>
        <v>161554.96060202713</v>
      </c>
      <c r="AN62" s="1">
        <f ca="1"/>
        <v>174335.62242712724</v>
      </c>
      <c r="AO62" s="1">
        <f ca="1"/>
        <v>170723.30675633292</v>
      </c>
      <c r="AP62" s="1">
        <f ca="1"/>
        <v>244234.18775961839</v>
      </c>
      <c r="AQ62" s="1">
        <f ca="1"/>
        <v>252054.11793404739</v>
      </c>
      <c r="AR62" s="1">
        <f ca="1"/>
        <v>171875.27460867187</v>
      </c>
      <c r="AS62" s="1">
        <f ca="1"/>
        <v>124207.91780200225</v>
      </c>
      <c r="AT62" s="1">
        <f ca="1"/>
        <v>161782.33752894867</v>
      </c>
      <c r="AU62" s="1">
        <f ca="1"/>
        <v>352767.89197303593</v>
      </c>
      <c r="AV62" s="1">
        <f ca="1"/>
        <v>344795.40773705288</v>
      </c>
      <c r="AW62" s="1">
        <f ca="1"/>
        <v>224941.86094702096</v>
      </c>
      <c r="AX62" s="1">
        <f ca="1"/>
        <v>88146.040637849277</v>
      </c>
      <c r="AY62" s="1">
        <f ca="1"/>
        <v>173258.5519579644</v>
      </c>
      <c r="AZ62" s="1">
        <f ca="1"/>
        <v>186798.05649684288</v>
      </c>
      <c r="BA62" s="1">
        <f ca="1"/>
        <v>266270.88740842004</v>
      </c>
      <c r="BB62" s="1">
        <f ca="1"/>
        <v>169734.15867431101</v>
      </c>
      <c r="BC62" s="1">
        <f ca="1"/>
        <v>167842.18173631342</v>
      </c>
      <c r="BD62" s="1">
        <f ca="1"/>
        <v>106175.33288011352</v>
      </c>
      <c r="BE62" s="1">
        <f ca="1"/>
        <v>154847.34337349972</v>
      </c>
      <c r="BF62" s="1">
        <f ca="1"/>
        <v>166289.59097126644</v>
      </c>
      <c r="BG62" s="1">
        <f ca="1"/>
        <v>147269.81764816827</v>
      </c>
      <c r="BH62" s="1">
        <f ca="1"/>
        <v>68142.545330181907</v>
      </c>
      <c r="BI62" s="1">
        <f ca="1"/>
        <v>264190.68308771192</v>
      </c>
      <c r="BJ62" s="1">
        <f ca="1"/>
        <v>219487.82476695135</v>
      </c>
      <c r="BK62" s="1">
        <f ca="1"/>
        <v>209989.41378012008</v>
      </c>
      <c r="BL62" s="1">
        <f ca="1"/>
        <v>128845.30116387024</v>
      </c>
      <c r="BM62" s="1">
        <f ca="1"/>
        <v>195531.73367697964</v>
      </c>
      <c r="BN62" s="1">
        <f ca="1"/>
        <v>180823.51033208976</v>
      </c>
      <c r="BO62" s="1">
        <f ca="1"/>
        <v>274229.58341109962</v>
      </c>
      <c r="BP62" s="1">
        <f ca="1"/>
        <v>214269.85814560665</v>
      </c>
      <c r="BQ62" s="1">
        <f ca="1"/>
        <v>104472.87124181114</v>
      </c>
      <c r="BR62" s="1">
        <f ca="1"/>
        <v>134795.21202022218</v>
      </c>
      <c r="BS62" s="1">
        <f ca="1"/>
        <v>101353.79594929816</v>
      </c>
      <c r="BT62" s="1">
        <f ca="1"/>
        <v>96901.271162885125</v>
      </c>
      <c r="BU62" s="1">
        <f ca="1"/>
        <v>199570.72307343321</v>
      </c>
      <c r="BV62" s="1">
        <f ca="1"/>
        <v>228278.39699757812</v>
      </c>
      <c r="BW62" s="1">
        <f ca="1"/>
        <v>121830.89103768261</v>
      </c>
      <c r="BX62" s="1">
        <f ca="1"/>
        <v>163728.7393018734</v>
      </c>
      <c r="BY62" s="1">
        <f ca="1"/>
        <v>116171.58580305973</v>
      </c>
      <c r="BZ62" s="1">
        <f ca="1"/>
        <v>264089.57490387541</v>
      </c>
      <c r="CA62" s="1">
        <f ca="1"/>
        <v>220617.12901291542</v>
      </c>
      <c r="CB62" s="1">
        <f ca="1"/>
        <v>416744.87966228678</v>
      </c>
      <c r="CC62" s="1">
        <f ca="1"/>
        <v>263262.1769512287</v>
      </c>
      <c r="CD62" s="1">
        <f ca="1"/>
        <v>53198.274989783822</v>
      </c>
      <c r="CE62" s="1">
        <f ca="1"/>
        <v>92731.246033782634</v>
      </c>
      <c r="CF62" s="1">
        <f ca="1"/>
        <v>104318.10901405406</v>
      </c>
      <c r="CG62" s="1">
        <f ca="1"/>
        <v>193594.07161975064</v>
      </c>
      <c r="CH62" s="1">
        <f ca="1"/>
        <v>273991.74809152109</v>
      </c>
      <c r="CI62" s="1">
        <f ca="1"/>
        <v>73713.94286749266</v>
      </c>
      <c r="CJ62" s="1">
        <f ca="1"/>
        <v>211983.3534248668</v>
      </c>
      <c r="CK62" s="1">
        <f ca="1"/>
        <v>161204.27564858948</v>
      </c>
      <c r="CL62" s="1">
        <f ca="1"/>
        <v>264220.76609245106</v>
      </c>
      <c r="CM62" s="1">
        <f ca="1"/>
        <v>247459.62436254116</v>
      </c>
      <c r="CN62" s="1">
        <f ca="1"/>
        <v>207461.15187347276</v>
      </c>
      <c r="CO62" s="1">
        <f ca="1"/>
        <v>101879.42754810788</v>
      </c>
      <c r="CP62" s="1">
        <f ca="1"/>
        <v>210260.33770535432</v>
      </c>
      <c r="CQ62" s="1">
        <f ca="1"/>
        <v>216075.23602817827</v>
      </c>
      <c r="CR62" s="1">
        <f ca="1"/>
        <v>73315.996902809216</v>
      </c>
      <c r="CS62" s="1">
        <f ca="1"/>
        <v>176996.27535242584</v>
      </c>
      <c r="CT62" s="1">
        <f ca="1"/>
        <v>169209.43612453149</v>
      </c>
      <c r="CU62" s="1">
        <f ca="1"/>
        <v>187713.11905946591</v>
      </c>
      <c r="CV62" s="1">
        <f ca="1"/>
        <v>291045.10568352067</v>
      </c>
      <c r="CW62" s="1">
        <f ca="1"/>
        <v>212010.98803774844</v>
      </c>
      <c r="CX62" s="1">
        <f ca="1"/>
        <v>113476.8213627473</v>
      </c>
      <c r="CY62" s="1">
        <f ca="1"/>
        <v>153911.56519535731</v>
      </c>
      <c r="CZ62" s="1">
        <f ca="1"/>
        <v>46564.290878794425</v>
      </c>
      <c r="DA62" s="1">
        <f ca="1"/>
        <v>176190.2683123537</v>
      </c>
      <c r="DB62" s="1">
        <f ca="1"/>
        <v>337204.84176050668</v>
      </c>
      <c r="DC62" s="1">
        <f ca="1"/>
        <v>206544.89576294573</v>
      </c>
      <c r="DD62" s="1">
        <f ca="1"/>
        <v>172346.81523126518</v>
      </c>
      <c r="DE62" s="1">
        <f ca="1"/>
        <v>151240.08385902242</v>
      </c>
      <c r="DF62" s="1">
        <f ca="1"/>
        <v>122044.445803807</v>
      </c>
      <c r="DG62" s="1">
        <f ca="1"/>
        <v>86464.863047868435</v>
      </c>
      <c r="DH62" s="1">
        <f ca="1"/>
        <v>126568.18371549643</v>
      </c>
      <c r="DI62" s="1">
        <f ca="1"/>
        <v>236013.72234402801</v>
      </c>
      <c r="DJ62" s="1">
        <f ca="1"/>
        <v>194909.99149047708</v>
      </c>
      <c r="DK62" s="1">
        <f ca="1"/>
        <v>72893.456186503521</v>
      </c>
    </row>
    <row r="63" spans="2:115" x14ac:dyDescent="0.15">
      <c r="B63" s="1" t="s">
        <v>40</v>
      </c>
      <c r="C63" s="1" t="s">
        <v>32</v>
      </c>
      <c r="D63" s="2" t="s">
        <v>41</v>
      </c>
      <c r="H63" s="31">
        <f>H59+H60+H61+H62</f>
        <v>564736.33333333326</v>
      </c>
      <c r="I63" s="31">
        <f>SQRT(SUMSQ(I59:I62))</f>
        <v>158658.93226395678</v>
      </c>
      <c r="J63" s="28">
        <f ca="1">AVERAGE(_xlfn.ANCHORARRAY(P63))</f>
        <v>539984.69462598546</v>
      </c>
      <c r="K63" s="28">
        <f ca="1">_xlfn.STDEV.P(_xlfn.ANCHORARRAY(P63))</f>
        <v>161837.6558275581</v>
      </c>
      <c r="L63" s="28">
        <f ca="1">PERCENTILE(_xlfn.ANCHORARRAY(P63),1/2*(1-sims!$N$1))</f>
        <v>291368.47205562436</v>
      </c>
      <c r="M63" s="28">
        <f ca="1">PERCENTILE(_xlfn.ANCHORARRAY(P63),1/2*(1+sims!$N$1))</f>
        <v>846588.82520583167</v>
      </c>
      <c r="N63" s="15">
        <f ca="1">1/2*(M63-L63)/J63</f>
        <v>0.51410749107877463</v>
      </c>
      <c r="O63" s="3"/>
      <c r="P63" s="4" cm="1">
        <f t="array" aca="1" ref="P63:DK63" ca="1">_xlfn.ANCHORARRAY(P59)+_xlfn.ANCHORARRAY(P60)+_xlfn.ANCHORARRAY(P61)+_xlfn.ANCHORARRAY(P62)</f>
        <v>534032.7541730816</v>
      </c>
      <c r="Q63" s="4">
        <f ca="1"/>
        <v>291673.21780587203</v>
      </c>
      <c r="R63" s="4">
        <f ca="1"/>
        <v>552571.27191199514</v>
      </c>
      <c r="S63" s="4">
        <f ca="1"/>
        <v>350097.24867793865</v>
      </c>
      <c r="T63" s="4">
        <f ca="1"/>
        <v>630125.41396440996</v>
      </c>
      <c r="U63" s="1">
        <f ca="1"/>
        <v>285578.30280091864</v>
      </c>
      <c r="V63" s="1">
        <f ca="1"/>
        <v>703939.71217276482</v>
      </c>
      <c r="W63" s="1">
        <f ca="1"/>
        <v>461823.37858374265</v>
      </c>
      <c r="X63" s="1">
        <f ca="1"/>
        <v>355982.98898771912</v>
      </c>
      <c r="Y63" s="1">
        <f ca="1"/>
        <v>501269.41954145906</v>
      </c>
      <c r="Z63" s="1">
        <f ca="1"/>
        <v>264673.19090883166</v>
      </c>
      <c r="AA63" s="1">
        <f ca="1"/>
        <v>512819.01458098041</v>
      </c>
      <c r="AB63" s="1">
        <f ca="1"/>
        <v>577140.09658184345</v>
      </c>
      <c r="AC63" s="1">
        <f ca="1"/>
        <v>593148.29357925698</v>
      </c>
      <c r="AD63" s="1">
        <f ca="1"/>
        <v>526436.04730685579</v>
      </c>
      <c r="AE63" s="1">
        <f ca="1"/>
        <v>504566.08172925329</v>
      </c>
      <c r="AF63" s="1">
        <f ca="1"/>
        <v>575282.95864839386</v>
      </c>
      <c r="AG63" s="1">
        <f ca="1"/>
        <v>535499.26591832761</v>
      </c>
      <c r="AH63" s="1">
        <f ca="1"/>
        <v>246112.93869236828</v>
      </c>
      <c r="AI63" s="1">
        <f ca="1"/>
        <v>574500.01786357444</v>
      </c>
      <c r="AJ63" s="1">
        <f ca="1"/>
        <v>458400.88939554227</v>
      </c>
      <c r="AK63" s="1">
        <f ca="1"/>
        <v>476038.27562223229</v>
      </c>
      <c r="AL63" s="1">
        <f ca="1"/>
        <v>709246.09870062524</v>
      </c>
      <c r="AM63" s="1">
        <f ca="1"/>
        <v>226842.97373332735</v>
      </c>
      <c r="AN63" s="1">
        <f ca="1"/>
        <v>514872.38429962832</v>
      </c>
      <c r="AO63" s="1">
        <f ca="1"/>
        <v>603069.92743188865</v>
      </c>
      <c r="AP63" s="1">
        <f ca="1"/>
        <v>673017.09694025386</v>
      </c>
      <c r="AQ63" s="1">
        <f ca="1"/>
        <v>787492.77610333473</v>
      </c>
      <c r="AR63" s="1">
        <f ca="1"/>
        <v>453384.8604743639</v>
      </c>
      <c r="AS63" s="1">
        <f ca="1"/>
        <v>429910.40421518241</v>
      </c>
      <c r="AT63" s="1">
        <f ca="1"/>
        <v>616555.74765399098</v>
      </c>
      <c r="AU63" s="1">
        <f ca="1"/>
        <v>860991.22434600769</v>
      </c>
      <c r="AV63" s="1">
        <f ca="1"/>
        <v>870071.16302627162</v>
      </c>
      <c r="AW63" s="1">
        <f ca="1"/>
        <v>531739.30467782635</v>
      </c>
      <c r="AX63" s="1">
        <f ca="1"/>
        <v>631525.85528024705</v>
      </c>
      <c r="AY63" s="1">
        <f ca="1"/>
        <v>348819.08315196162</v>
      </c>
      <c r="AZ63" s="1">
        <f ca="1"/>
        <v>479859.30546073522</v>
      </c>
      <c r="BA63" s="1">
        <f ca="1"/>
        <v>571968.52141873143</v>
      </c>
      <c r="BB63" s="1">
        <f ca="1"/>
        <v>393469.95441677055</v>
      </c>
      <c r="BC63" s="1">
        <f ca="1"/>
        <v>414486.69998849882</v>
      </c>
      <c r="BD63" s="1">
        <f ca="1"/>
        <v>326614.92916683771</v>
      </c>
      <c r="BE63" s="1">
        <f ca="1"/>
        <v>555615.91132276959</v>
      </c>
      <c r="BF63" s="1">
        <f ca="1"/>
        <v>561838.65159659786</v>
      </c>
      <c r="BG63" s="1">
        <f ca="1"/>
        <v>472875.77168489259</v>
      </c>
      <c r="BH63" s="1">
        <f ca="1"/>
        <v>328520.04623852659</v>
      </c>
      <c r="BI63" s="1">
        <f ca="1"/>
        <v>725112.83456489525</v>
      </c>
      <c r="BJ63" s="1">
        <f ca="1"/>
        <v>749764.98385725508</v>
      </c>
      <c r="BK63" s="1">
        <f ca="1"/>
        <v>458984.93925182475</v>
      </c>
      <c r="BL63" s="1">
        <f ca="1"/>
        <v>829576.18335797067</v>
      </c>
      <c r="BM63" s="1">
        <f ca="1"/>
        <v>800334.26367865375</v>
      </c>
      <c r="BN63" s="1">
        <f ca="1"/>
        <v>528244.34006601362</v>
      </c>
      <c r="BO63" s="1">
        <f ca="1"/>
        <v>585555.97236893524</v>
      </c>
      <c r="BP63" s="1">
        <f ca="1"/>
        <v>846176.57358718733</v>
      </c>
      <c r="BQ63" s="1">
        <f ca="1"/>
        <v>454468.58459151501</v>
      </c>
      <c r="BR63" s="1">
        <f ca="1"/>
        <v>322783.40081701241</v>
      </c>
      <c r="BS63" s="1">
        <f ca="1"/>
        <v>399395.7810779697</v>
      </c>
      <c r="BT63" s="1">
        <f ca="1"/>
        <v>333401.84034546744</v>
      </c>
      <c r="BU63" s="1">
        <f ca="1"/>
        <v>478563.43677211303</v>
      </c>
      <c r="BV63" s="1">
        <f ca="1"/>
        <v>722059.08221993688</v>
      </c>
      <c r="BW63" s="1">
        <f ca="1"/>
        <v>608795.33909435559</v>
      </c>
      <c r="BX63" s="1">
        <f ca="1"/>
        <v>414806.7977869896</v>
      </c>
      <c r="BY63" s="1">
        <f ca="1"/>
        <v>356620.22712732462</v>
      </c>
      <c r="BZ63" s="1">
        <f ca="1"/>
        <v>538528.85106813069</v>
      </c>
      <c r="CA63" s="1">
        <f ca="1"/>
        <v>713550.88947375026</v>
      </c>
      <c r="CB63" s="1">
        <f ca="1"/>
        <v>616786.49530561641</v>
      </c>
      <c r="CC63" s="1">
        <f ca="1"/>
        <v>776421.51875748939</v>
      </c>
      <c r="CD63" s="1">
        <f ca="1"/>
        <v>539534.19148942479</v>
      </c>
      <c r="CE63" s="1">
        <f ca="1"/>
        <v>481500.06096941419</v>
      </c>
      <c r="CF63" s="1">
        <f ca="1"/>
        <v>473430.05995834921</v>
      </c>
      <c r="CG63" s="1">
        <f ca="1"/>
        <v>409374.44186787249</v>
      </c>
      <c r="CH63" s="1">
        <f ca="1"/>
        <v>959530.03635980294</v>
      </c>
      <c r="CI63" s="1">
        <f ca="1"/>
        <v>411628.66463899123</v>
      </c>
      <c r="CJ63" s="1">
        <f ca="1"/>
        <v>854421.60596007574</v>
      </c>
      <c r="CK63" s="1">
        <f ca="1"/>
        <v>420596.23889132327</v>
      </c>
      <c r="CL63" s="1">
        <f ca="1"/>
        <v>633111.9417558111</v>
      </c>
      <c r="CM63" s="1">
        <f ca="1"/>
        <v>787492.43933289091</v>
      </c>
      <c r="CN63" s="1">
        <f ca="1"/>
        <v>489275.36112788809</v>
      </c>
      <c r="CO63" s="1">
        <f ca="1"/>
        <v>597720.62576251209</v>
      </c>
      <c r="CP63" s="1">
        <f ca="1"/>
        <v>627499.74008344382</v>
      </c>
      <c r="CQ63" s="1">
        <f ca="1"/>
        <v>667470.19762656186</v>
      </c>
      <c r="CR63" s="1">
        <f ca="1"/>
        <v>359533.40988239145</v>
      </c>
      <c r="CS63" s="1">
        <f ca="1"/>
        <v>258781.02651137862</v>
      </c>
      <c r="CT63" s="1">
        <f ca="1"/>
        <v>381347.32520886854</v>
      </c>
      <c r="CU63" s="1">
        <f ca="1"/>
        <v>497313.05049120449</v>
      </c>
      <c r="CV63" s="1">
        <f ca="1"/>
        <v>588720.62920323573</v>
      </c>
      <c r="CW63" s="1">
        <f ca="1"/>
        <v>408644.05931396654</v>
      </c>
      <c r="CX63" s="1">
        <f ca="1"/>
        <v>460106.56727634283</v>
      </c>
      <c r="CY63" s="1">
        <f ca="1"/>
        <v>389533.77913272951</v>
      </c>
      <c r="CZ63" s="1">
        <f ca="1"/>
        <v>451442.12300295179</v>
      </c>
      <c r="DA63" s="1">
        <f ca="1"/>
        <v>596590.27026146068</v>
      </c>
      <c r="DB63" s="1">
        <f ca="1"/>
        <v>789927.99397955509</v>
      </c>
      <c r="DC63" s="1">
        <f ca="1"/>
        <v>514658.89747079846</v>
      </c>
      <c r="DD63" s="1">
        <f ca="1"/>
        <v>388620.86457851739</v>
      </c>
      <c r="DE63" s="1">
        <f ca="1"/>
        <v>508791.89053151634</v>
      </c>
      <c r="DF63" s="1">
        <f ca="1"/>
        <v>696861.58981983538</v>
      </c>
      <c r="DG63" s="1">
        <f ca="1"/>
        <v>599108.42120628967</v>
      </c>
      <c r="DH63" s="1">
        <f ca="1"/>
        <v>722622.78683997504</v>
      </c>
      <c r="DI63" s="1">
        <f ca="1"/>
        <v>930702.13760435837</v>
      </c>
      <c r="DJ63" s="1">
        <f ca="1"/>
        <v>483266.60765546025</v>
      </c>
      <c r="DK63" s="1">
        <f ca="1"/>
        <v>484878.62085629872</v>
      </c>
    </row>
    <row r="64" spans="2:115" x14ac:dyDescent="0.15">
      <c r="B64" s="16" t="s">
        <v>1</v>
      </c>
      <c r="C64" s="17"/>
      <c r="D64" s="17"/>
      <c r="E64" s="23"/>
      <c r="F64" s="23"/>
      <c r="G64" s="23"/>
      <c r="H64" s="23"/>
      <c r="I64" s="23"/>
      <c r="J64" s="23"/>
      <c r="K64" s="23"/>
      <c r="L64" s="23"/>
      <c r="M64" s="23"/>
      <c r="N64" s="18"/>
      <c r="O64" s="5"/>
      <c r="P64" s="5"/>
    </row>
    <row r="65" spans="2:115" x14ac:dyDescent="0.15">
      <c r="B65" s="1" t="s">
        <v>43</v>
      </c>
      <c r="C65" s="1" t="s">
        <v>32</v>
      </c>
      <c r="D65" s="2" t="s">
        <v>41</v>
      </c>
      <c r="H65" s="31">
        <f>H52-H63</f>
        <v>774638.33333333349</v>
      </c>
      <c r="I65" s="31">
        <f>SQRT(SUMSQ(I52,I63))</f>
        <v>273715.39922497247</v>
      </c>
      <c r="J65" s="34">
        <f ca="1">AVERAGE(_xlfn.ANCHORARRAY(P65))</f>
        <v>784779.72507159924</v>
      </c>
      <c r="K65" s="34">
        <f ca="1">_xlfn.STDEV.P(_xlfn.ANCHORARRAY(P65))</f>
        <v>244983.77849841773</v>
      </c>
      <c r="L65" s="34">
        <f ca="1">PERCENTILE(_xlfn.ANCHORARRAY(P65),1/2*(1-sims!$N$1))</f>
        <v>404954.63544311561</v>
      </c>
      <c r="M65" s="34">
        <f ca="1">PERCENTILE(_xlfn.ANCHORARRAY(P65),1/2*(1+sims!$N$1))</f>
        <v>1181883.8846627527</v>
      </c>
      <c r="N65" s="35">
        <f ca="1">1/2*(M65-L65)/J65</f>
        <v>0.49499829340567769</v>
      </c>
      <c r="O65" s="3"/>
      <c r="P65" s="7" cm="1">
        <f t="array" aca="1" ref="P65:DK65" ca="1">_xlfn.ANCHORARRAY(P52)-_xlfn.ANCHORARRAY(P63)</f>
        <v>946307.74015959748</v>
      </c>
      <c r="Q65" s="7">
        <f ca="1"/>
        <v>944627.65038898448</v>
      </c>
      <c r="R65" s="7">
        <f ca="1"/>
        <v>833989.96940850012</v>
      </c>
      <c r="S65" s="7">
        <f ca="1"/>
        <v>1026940.9811735575</v>
      </c>
      <c r="T65" s="7">
        <f ca="1"/>
        <v>920618.85773429356</v>
      </c>
      <c r="U65" s="1">
        <f ca="1"/>
        <v>692984.31835071533</v>
      </c>
      <c r="V65" s="1">
        <f ca="1"/>
        <v>972435.0539592898</v>
      </c>
      <c r="W65" s="1">
        <f ca="1"/>
        <v>1111437.798259405</v>
      </c>
      <c r="X65" s="1">
        <f ca="1"/>
        <v>681555.91266405163</v>
      </c>
      <c r="Y65" s="1">
        <f ca="1"/>
        <v>862065.5219301586</v>
      </c>
      <c r="Z65" s="1">
        <f ca="1"/>
        <v>765764.73080757598</v>
      </c>
      <c r="AA65" s="1">
        <f ca="1"/>
        <v>802325.65186317032</v>
      </c>
      <c r="AB65" s="1">
        <f ca="1"/>
        <v>673211.30857885093</v>
      </c>
      <c r="AC65" s="1">
        <f ca="1"/>
        <v>1122454.5414251299</v>
      </c>
      <c r="AD65" s="1">
        <f ca="1"/>
        <v>766597.26941750071</v>
      </c>
      <c r="AE65" s="1">
        <f ca="1"/>
        <v>755524.08081833133</v>
      </c>
      <c r="AF65" s="1">
        <f ca="1"/>
        <v>570835.75704437122</v>
      </c>
      <c r="AG65" s="1">
        <f ca="1"/>
        <v>310090.22216794535</v>
      </c>
      <c r="AH65" s="1">
        <f ca="1"/>
        <v>820950.58377519972</v>
      </c>
      <c r="AI65" s="1">
        <f ca="1"/>
        <v>765567.78118202928</v>
      </c>
      <c r="AJ65" s="1">
        <f ca="1"/>
        <v>1133747.8224832967</v>
      </c>
      <c r="AK65" s="1">
        <f ca="1"/>
        <v>607989.59000521712</v>
      </c>
      <c r="AL65" s="1">
        <f ca="1"/>
        <v>444243.39495567244</v>
      </c>
      <c r="AM65" s="1">
        <f ca="1"/>
        <v>1058280.6372576384</v>
      </c>
      <c r="AN65" s="1">
        <f ca="1"/>
        <v>1542190.6903364407</v>
      </c>
      <c r="AO65" s="1">
        <f ca="1"/>
        <v>810949.73280858854</v>
      </c>
      <c r="AP65" s="1">
        <f ca="1"/>
        <v>271731.61921366176</v>
      </c>
      <c r="AQ65" s="1">
        <f ca="1"/>
        <v>571390.05345040932</v>
      </c>
      <c r="AR65" s="1">
        <f ca="1"/>
        <v>497217.29275023227</v>
      </c>
      <c r="AS65" s="1">
        <f ca="1"/>
        <v>935684.88174787909</v>
      </c>
      <c r="AT65" s="1">
        <f ca="1"/>
        <v>631799.92398561421</v>
      </c>
      <c r="AU65" s="1">
        <f ca="1"/>
        <v>1181195.2879686523</v>
      </c>
      <c r="AV65" s="1">
        <f ca="1"/>
        <v>941934.56366883661</v>
      </c>
      <c r="AW65" s="1">
        <f ca="1"/>
        <v>1233392.3173406753</v>
      </c>
      <c r="AX65" s="1">
        <f ca="1"/>
        <v>581880.44788088487</v>
      </c>
      <c r="AY65" s="1">
        <f ca="1"/>
        <v>740911.20993254147</v>
      </c>
      <c r="AZ65" s="1">
        <f ca="1"/>
        <v>828491.05739455577</v>
      </c>
      <c r="BA65" s="1">
        <f ca="1"/>
        <v>721182.97320116241</v>
      </c>
      <c r="BB65" s="1">
        <f ca="1"/>
        <v>814645.67311667884</v>
      </c>
      <c r="BC65" s="1">
        <f ca="1"/>
        <v>880834.02312387549</v>
      </c>
      <c r="BD65" s="1">
        <f ca="1"/>
        <v>938821.2886964014</v>
      </c>
      <c r="BE65" s="1">
        <f ca="1"/>
        <v>871220.90860518289</v>
      </c>
      <c r="BF65" s="1">
        <f ca="1"/>
        <v>879032.70780454902</v>
      </c>
      <c r="BG65" s="1">
        <f ca="1"/>
        <v>771499.69093245885</v>
      </c>
      <c r="BH65" s="1">
        <f ca="1"/>
        <v>1163200.0742582111</v>
      </c>
      <c r="BI65" s="1">
        <f ca="1"/>
        <v>849164.16449746129</v>
      </c>
      <c r="BJ65" s="1">
        <f ca="1"/>
        <v>729344.88492266031</v>
      </c>
      <c r="BK65" s="1">
        <f ca="1"/>
        <v>409836.63265854865</v>
      </c>
      <c r="BL65" s="1">
        <f ca="1"/>
        <v>740931.14555123716</v>
      </c>
      <c r="BM65" s="1">
        <f ca="1"/>
        <v>657667.08034512599</v>
      </c>
      <c r="BN65" s="1">
        <f ca="1"/>
        <v>506153.36544194305</v>
      </c>
      <c r="BO65" s="1">
        <f ca="1"/>
        <v>407641.03126991633</v>
      </c>
      <c r="BP65" s="1">
        <f ca="1"/>
        <v>544391.47561853216</v>
      </c>
      <c r="BQ65" s="1">
        <f ca="1"/>
        <v>324208.32058375806</v>
      </c>
      <c r="BR65" s="1">
        <f ca="1"/>
        <v>917580.96884725615</v>
      </c>
      <c r="BS65" s="1">
        <f ca="1"/>
        <v>960504.93825611856</v>
      </c>
      <c r="BT65" s="1">
        <f ca="1"/>
        <v>509266.31650164118</v>
      </c>
      <c r="BU65" s="1">
        <f ca="1"/>
        <v>956439.4416055365</v>
      </c>
      <c r="BV65" s="1">
        <f ca="1"/>
        <v>1062417.900474976</v>
      </c>
      <c r="BW65" s="1">
        <f ca="1"/>
        <v>674443.55758047395</v>
      </c>
      <c r="BX65" s="1">
        <f ca="1"/>
        <v>416488.9586594674</v>
      </c>
      <c r="BY65" s="1">
        <f ca="1"/>
        <v>697992.82055555237</v>
      </c>
      <c r="BZ65" s="1">
        <f ca="1"/>
        <v>1029112.6551231735</v>
      </c>
      <c r="CA65" s="1">
        <f ca="1"/>
        <v>1243840.7980054542</v>
      </c>
      <c r="CB65" s="1">
        <f ca="1"/>
        <v>466913.55199391022</v>
      </c>
      <c r="CC65" s="1">
        <f ca="1"/>
        <v>353913.11473390216</v>
      </c>
      <c r="CD65" s="1">
        <f ca="1"/>
        <v>526218.45511027914</v>
      </c>
      <c r="CE65" s="1">
        <f ca="1"/>
        <v>852964.32257608627</v>
      </c>
      <c r="CF65" s="1">
        <f ca="1"/>
        <v>637950.07285812707</v>
      </c>
      <c r="CG65" s="1">
        <f ca="1"/>
        <v>719256.59186500346</v>
      </c>
      <c r="CH65" s="1">
        <f ca="1"/>
        <v>351743.92564662511</v>
      </c>
      <c r="CI65" s="1">
        <f ca="1"/>
        <v>514845.01751892862</v>
      </c>
      <c r="CJ65" s="1">
        <f ca="1"/>
        <v>710922.09604874253</v>
      </c>
      <c r="CK65" s="1">
        <f ca="1"/>
        <v>731294.37348793517</v>
      </c>
      <c r="CL65" s="1">
        <f ca="1"/>
        <v>832622.12165462936</v>
      </c>
      <c r="CM65" s="1">
        <f ca="1"/>
        <v>800568.28641037585</v>
      </c>
      <c r="CN65" s="1">
        <f ca="1"/>
        <v>495641.62229110138</v>
      </c>
      <c r="CO65" s="1">
        <f ca="1"/>
        <v>738473.45644199953</v>
      </c>
      <c r="CP65" s="1">
        <f ca="1"/>
        <v>804553.53444873134</v>
      </c>
      <c r="CQ65" s="1">
        <f ca="1"/>
        <v>1135594.1971463123</v>
      </c>
      <c r="CR65" s="1">
        <f ca="1"/>
        <v>809093.31102606317</v>
      </c>
      <c r="CS65" s="1">
        <f ca="1"/>
        <v>1194967.2218506592</v>
      </c>
      <c r="CT65" s="1">
        <f ca="1"/>
        <v>1166382.8888924925</v>
      </c>
      <c r="CU65" s="1">
        <f ca="1"/>
        <v>876498.43108936795</v>
      </c>
      <c r="CV65" s="1">
        <f ca="1"/>
        <v>755777.81361461012</v>
      </c>
      <c r="CW65" s="1">
        <f ca="1"/>
        <v>740584.32916377613</v>
      </c>
      <c r="CX65" s="1">
        <f ca="1"/>
        <v>807792.96830999875</v>
      </c>
      <c r="CY65" s="1">
        <f ca="1"/>
        <v>1043476.8900358182</v>
      </c>
      <c r="CZ65" s="1">
        <f ca="1"/>
        <v>445217.82036332396</v>
      </c>
      <c r="DA65" s="1">
        <f ca="1"/>
        <v>869444.07261338294</v>
      </c>
      <c r="DB65" s="1">
        <f ca="1"/>
        <v>705595.67271719198</v>
      </c>
      <c r="DC65" s="1">
        <f ca="1"/>
        <v>832066.82785571541</v>
      </c>
      <c r="DD65" s="1">
        <f ca="1"/>
        <v>1433431.0792003351</v>
      </c>
      <c r="DE65" s="1">
        <f ca="1"/>
        <v>600247.22036318132</v>
      </c>
      <c r="DF65" s="1">
        <f ca="1"/>
        <v>608161.97119989723</v>
      </c>
      <c r="DG65" s="1">
        <f ca="1"/>
        <v>947840.59139521094</v>
      </c>
      <c r="DH65" s="1">
        <f ca="1"/>
        <v>616981.70838226494</v>
      </c>
      <c r="DI65" s="1">
        <f ca="1"/>
        <v>997771.37794780009</v>
      </c>
      <c r="DJ65" s="1">
        <f ca="1"/>
        <v>687187.49785996391</v>
      </c>
      <c r="DK65" s="1">
        <f ca="1"/>
        <v>628798.02251930244</v>
      </c>
    </row>
    <row r="66" spans="2:115" x14ac:dyDescent="0.15">
      <c r="B66" s="16" t="s">
        <v>56</v>
      </c>
      <c r="C66" s="17"/>
      <c r="D66" s="17"/>
      <c r="E66" s="23"/>
      <c r="F66" s="23"/>
      <c r="G66" s="23"/>
      <c r="H66" s="23"/>
      <c r="I66" s="23"/>
      <c r="J66" s="23"/>
      <c r="K66" s="23"/>
      <c r="L66" s="23"/>
      <c r="M66" s="23"/>
      <c r="N66" s="18"/>
      <c r="O66" s="5"/>
      <c r="P66" s="5"/>
    </row>
    <row r="67" spans="2:115" x14ac:dyDescent="0.15">
      <c r="B67" s="1" t="s">
        <v>11</v>
      </c>
      <c r="C67" s="1" t="s">
        <v>14</v>
      </c>
      <c r="D67" s="2" t="s">
        <v>36</v>
      </c>
      <c r="H67" s="30">
        <f>H25*$E$7*E33*E$5</f>
        <v>29.985999999999997</v>
      </c>
      <c r="I67" s="30">
        <f>H67*SQRT(F33/E33*F33/E33+$F$5/$E$5*$F$5/$E$5+I25/H25*I25/H25)</f>
        <v>11.701285700443929</v>
      </c>
      <c r="J67" s="22">
        <f ca="1">AVERAGE(_xlfn.ANCHORARRAY(P67))</f>
        <v>29.253927704435036</v>
      </c>
      <c r="K67" s="22">
        <f ca="1">_xlfn.STDEV.P(_xlfn.ANCHORARRAY(P67))</f>
        <v>11.577958791744487</v>
      </c>
      <c r="L67" s="29">
        <f ca="1">PERCENTILE(_xlfn.ANCHORARRAY(P67),1/2*(1-sims!$N$1))</f>
        <v>13.471705011841566</v>
      </c>
      <c r="M67" s="29">
        <f ca="1">PERCENTILE(_xlfn.ANCHORARRAY(P67),1/2*(1+sims!$N$1))</f>
        <v>51.325367003321688</v>
      </c>
      <c r="N67" s="15">
        <f ca="1">1/2*(M67-L67)/J67</f>
        <v>0.64698426778673768</v>
      </c>
      <c r="O67" s="3"/>
      <c r="P67" s="10" cm="1">
        <f t="array" aca="1" ref="P67:DK67" ca="1">_xlfn.ANCHORARRAY(P25)*$E$7*_xlfn.ANCHORARRAY(P33)*_xlfn.ANCHORARRAY(P$5)</f>
        <v>42.146594149609257</v>
      </c>
      <c r="Q67" s="10">
        <f ca="1"/>
        <v>24.548073186411443</v>
      </c>
      <c r="R67" s="10">
        <f ca="1"/>
        <v>34.636526763390492</v>
      </c>
      <c r="S67" s="10">
        <f ca="1"/>
        <v>45.892037419246051</v>
      </c>
      <c r="T67" s="10">
        <f ca="1"/>
        <v>25.18062329362369</v>
      </c>
      <c r="U67" s="1">
        <f ca="1"/>
        <v>28.520905233757006</v>
      </c>
      <c r="V67" s="1">
        <f ca="1"/>
        <v>28.607631605757899</v>
      </c>
      <c r="W67" s="1">
        <f ca="1"/>
        <v>27.162193356568697</v>
      </c>
      <c r="X67" s="1">
        <f ca="1"/>
        <v>20.42278249609128</v>
      </c>
      <c r="Y67" s="1">
        <f ca="1"/>
        <v>23.766049210076527</v>
      </c>
      <c r="Z67" s="1">
        <f ca="1"/>
        <v>23.987084378561587</v>
      </c>
      <c r="AA67" s="1">
        <f ca="1"/>
        <v>54.899423941529683</v>
      </c>
      <c r="AB67" s="1">
        <f ca="1"/>
        <v>55.750956360788656</v>
      </c>
      <c r="AC67" s="1">
        <f ca="1"/>
        <v>40.510836571017329</v>
      </c>
      <c r="AD67" s="1">
        <f ca="1"/>
        <v>23.286733477080812</v>
      </c>
      <c r="AE67" s="1">
        <f ca="1"/>
        <v>10.832342515782633</v>
      </c>
      <c r="AF67" s="1">
        <f ca="1"/>
        <v>28.111447850992235</v>
      </c>
      <c r="AG67" s="1">
        <f ca="1"/>
        <v>24.377837110280439</v>
      </c>
      <c r="AH67" s="1">
        <f ca="1"/>
        <v>12.82307661413085</v>
      </c>
      <c r="AI67" s="1">
        <f ca="1"/>
        <v>29.069625640222611</v>
      </c>
      <c r="AJ67" s="1">
        <f ca="1"/>
        <v>18.002117995388588</v>
      </c>
      <c r="AK67" s="1">
        <f ca="1"/>
        <v>25.634432763962604</v>
      </c>
      <c r="AL67" s="1">
        <f ca="1"/>
        <v>51.264613123704336</v>
      </c>
      <c r="AM67" s="1">
        <f ca="1"/>
        <v>17.371512611085183</v>
      </c>
      <c r="AN67" s="1">
        <f ca="1"/>
        <v>42.459106014391253</v>
      </c>
      <c r="AO67" s="1">
        <f ca="1"/>
        <v>31.426880627520447</v>
      </c>
      <c r="AP67" s="1">
        <f ca="1"/>
        <v>12.041816889442359</v>
      </c>
      <c r="AQ67" s="1">
        <f ca="1"/>
        <v>20.303430884809778</v>
      </c>
      <c r="AR67" s="1">
        <f ca="1"/>
        <v>16.36255189015333</v>
      </c>
      <c r="AS67" s="1">
        <f ca="1"/>
        <v>41.004514210745612</v>
      </c>
      <c r="AT67" s="1">
        <f ca="1"/>
        <v>13.932505945085392</v>
      </c>
      <c r="AU67" s="1">
        <f ca="1"/>
        <v>58.941192401353597</v>
      </c>
      <c r="AV67" s="1">
        <f ca="1"/>
        <v>18.884334149561234</v>
      </c>
      <c r="AW67" s="1">
        <f ca="1"/>
        <v>16.139684761789812</v>
      </c>
      <c r="AX67" s="1">
        <f ca="1"/>
        <v>27.539578957619074</v>
      </c>
      <c r="AY67" s="1">
        <f ca="1"/>
        <v>27.862171210854264</v>
      </c>
      <c r="AZ67" s="1">
        <f ca="1"/>
        <v>22.889609849830336</v>
      </c>
      <c r="BA67" s="1">
        <f ca="1"/>
        <v>39.070101166335114</v>
      </c>
      <c r="BB67" s="1">
        <f ca="1"/>
        <v>17.553139345800513</v>
      </c>
      <c r="BC67" s="1">
        <f ca="1"/>
        <v>43.392361922968476</v>
      </c>
      <c r="BD67" s="1">
        <f ca="1"/>
        <v>18.122526139223233</v>
      </c>
      <c r="BE67" s="1">
        <f ca="1"/>
        <v>45.66100367806478</v>
      </c>
      <c r="BF67" s="1">
        <f ca="1"/>
        <v>31.986464179536611</v>
      </c>
      <c r="BG67" s="1">
        <f ca="1"/>
        <v>44.048238922687148</v>
      </c>
      <c r="BH67" s="1">
        <f ca="1"/>
        <v>24.107544794465433</v>
      </c>
      <c r="BI67" s="1">
        <f ca="1"/>
        <v>13.631610633154688</v>
      </c>
      <c r="BJ67" s="1">
        <f ca="1"/>
        <v>20.90780154103075</v>
      </c>
      <c r="BK67" s="1">
        <f ca="1"/>
        <v>17.296753278254048</v>
      </c>
      <c r="BL67" s="1">
        <f ca="1"/>
        <v>17.320125160886413</v>
      </c>
      <c r="BM67" s="1">
        <f ca="1"/>
        <v>23.674808889484442</v>
      </c>
      <c r="BN67" s="1">
        <f ca="1"/>
        <v>34.384706997716073</v>
      </c>
      <c r="BO67" s="1">
        <f ca="1"/>
        <v>43.651661677186382</v>
      </c>
      <c r="BP67" s="1">
        <f ca="1"/>
        <v>29.226308458184931</v>
      </c>
      <c r="BQ67" s="1">
        <f ca="1"/>
        <v>18.327273162412695</v>
      </c>
      <c r="BR67" s="1">
        <f ca="1"/>
        <v>37.313857114554736</v>
      </c>
      <c r="BS67" s="1">
        <f ca="1"/>
        <v>32.325837084312234</v>
      </c>
      <c r="BT67" s="1">
        <f ca="1"/>
        <v>17.498322746996795</v>
      </c>
      <c r="BU67" s="1">
        <f ca="1"/>
        <v>18.466667608371971</v>
      </c>
      <c r="BV67" s="1">
        <f ca="1"/>
        <v>42.942707639974238</v>
      </c>
      <c r="BW67" s="1">
        <f ca="1"/>
        <v>24.949317130986682</v>
      </c>
      <c r="BX67" s="1">
        <f ca="1"/>
        <v>24.75296306807304</v>
      </c>
      <c r="BY67" s="1">
        <f ca="1"/>
        <v>32.648771808544033</v>
      </c>
      <c r="BZ67" s="1">
        <f ca="1"/>
        <v>27.392922271271114</v>
      </c>
      <c r="CA67" s="1">
        <f ca="1"/>
        <v>23.520299300884755</v>
      </c>
      <c r="CB67" s="1">
        <f ca="1"/>
        <v>13.235082493235538</v>
      </c>
      <c r="CC67" s="1">
        <f ca="1"/>
        <v>36.949251128882757</v>
      </c>
      <c r="CD67" s="1">
        <f ca="1"/>
        <v>13.484158828610305</v>
      </c>
      <c r="CE67" s="1">
        <f ca="1"/>
        <v>17.133648479603895</v>
      </c>
      <c r="CF67" s="1">
        <f ca="1"/>
        <v>29.746656575124518</v>
      </c>
      <c r="CG67" s="1">
        <f ca="1"/>
        <v>24.588230703275801</v>
      </c>
      <c r="CH67" s="1">
        <f ca="1"/>
        <v>42.812598337035801</v>
      </c>
      <c r="CI67" s="1">
        <f ca="1"/>
        <v>29.675712965555444</v>
      </c>
      <c r="CJ67" s="1">
        <f ca="1"/>
        <v>44.942372348041971</v>
      </c>
      <c r="CK67" s="1">
        <f ca="1"/>
        <v>24.148743087878429</v>
      </c>
      <c r="CL67" s="1">
        <f ca="1"/>
        <v>14.798757352796603</v>
      </c>
      <c r="CM67" s="1">
        <f ca="1"/>
        <v>48.565705779643444</v>
      </c>
      <c r="CN67" s="1">
        <f ca="1"/>
        <v>12.127824265157242</v>
      </c>
      <c r="CO67" s="1">
        <f ca="1"/>
        <v>30.26237427752157</v>
      </c>
      <c r="CP67" s="1">
        <f ca="1"/>
        <v>21.866775022017926</v>
      </c>
      <c r="CQ67" s="1">
        <f ca="1"/>
        <v>40.850711883529762</v>
      </c>
      <c r="CR67" s="1">
        <f ca="1"/>
        <v>29.174870363458485</v>
      </c>
      <c r="CS67" s="1">
        <f ca="1"/>
        <v>54.825771966189258</v>
      </c>
      <c r="CT67" s="1">
        <f ca="1"/>
        <v>31.407871233408731</v>
      </c>
      <c r="CU67" s="1">
        <f ca="1"/>
        <v>17.502914108952634</v>
      </c>
      <c r="CV67" s="1">
        <f ca="1"/>
        <v>29.691023438347635</v>
      </c>
      <c r="CW67" s="1">
        <f ca="1"/>
        <v>27.28058746440416</v>
      </c>
      <c r="CX67" s="1">
        <f ca="1"/>
        <v>31.7085475065598</v>
      </c>
      <c r="CY67" s="1">
        <f ca="1"/>
        <v>49.938394374043824</v>
      </c>
      <c r="CZ67" s="1">
        <f ca="1"/>
        <v>32.950895057031211</v>
      </c>
      <c r="DA67" s="1">
        <f ca="1"/>
        <v>41.070649482820208</v>
      </c>
      <c r="DB67" s="1">
        <f ca="1"/>
        <v>52.479690716051387</v>
      </c>
      <c r="DC67" s="1">
        <f ca="1"/>
        <v>45.616556438895714</v>
      </c>
      <c r="DD67" s="1">
        <f ca="1"/>
        <v>37.366773037282094</v>
      </c>
      <c r="DE67" s="1">
        <f ca="1"/>
        <v>18.551221226537372</v>
      </c>
      <c r="DF67" s="1">
        <f ca="1"/>
        <v>22.766001246377012</v>
      </c>
      <c r="DG67" s="1">
        <f ca="1"/>
        <v>29.160164137034599</v>
      </c>
      <c r="DH67" s="1">
        <f ca="1"/>
        <v>29.971100067626452</v>
      </c>
      <c r="DI67" s="1">
        <f ca="1"/>
        <v>28.081953918765056</v>
      </c>
      <c r="DJ67" s="1">
        <f ca="1"/>
        <v>16.993847799956288</v>
      </c>
      <c r="DK67" s="1">
        <f ca="1"/>
        <v>22.898402148272751</v>
      </c>
    </row>
    <row r="68" spans="2:115" x14ac:dyDescent="0.15">
      <c r="B68" s="1" t="s">
        <v>11</v>
      </c>
      <c r="C68" s="1" t="s">
        <v>15</v>
      </c>
      <c r="D68" s="2" t="s">
        <v>36</v>
      </c>
      <c r="H68" s="30">
        <f>H26*$E$7*E34*E$5</f>
        <v>68.760999999999981</v>
      </c>
      <c r="I68" s="30">
        <f>H68*SQRT(F34/E34*F34/E34+$F$5/$E$5*$F$5/$E$5+I26/H26*I26/H26)</f>
        <v>43.998771360182964</v>
      </c>
      <c r="J68" s="22">
        <f ca="1">AVERAGE(_xlfn.ANCHORARRAY(P68))</f>
        <v>73.341132245313716</v>
      </c>
      <c r="K68" s="22">
        <f ca="1">_xlfn.STDEV.P(_xlfn.ANCHORARRAY(P68))</f>
        <v>54.849097375552752</v>
      </c>
      <c r="L68" s="29">
        <f ca="1">PERCENTILE(_xlfn.ANCHORARRAY(P68),1/2*(1-sims!$N$1))</f>
        <v>10.693308760797294</v>
      </c>
      <c r="M68" s="29">
        <f ca="1">PERCENTILE(_xlfn.ANCHORARRAY(P68),1/2*(1+sims!$N$1))</f>
        <v>186.0074105745004</v>
      </c>
      <c r="N68" s="15">
        <f ca="1">1/2*(M68-L68)/J68</f>
        <v>1.1951963137636532</v>
      </c>
      <c r="O68" s="3"/>
      <c r="P68" s="10" cm="1">
        <f t="array" aca="1" ref="P68:DK68" ca="1">_xlfn.ANCHORARRAY(P26)*$E$7*_xlfn.ANCHORARRAY(P34)*_xlfn.ANCHORARRAY(P$5)</f>
        <v>90.574178659235983</v>
      </c>
      <c r="Q68" s="10">
        <f ca="1"/>
        <v>100.45904878221218</v>
      </c>
      <c r="R68" s="10">
        <f ca="1"/>
        <v>73.247075522935802</v>
      </c>
      <c r="S68" s="10">
        <f ca="1"/>
        <v>32.223046849534178</v>
      </c>
      <c r="T68" s="10">
        <f ca="1"/>
        <v>16.544377831191234</v>
      </c>
      <c r="U68" s="1">
        <f ca="1"/>
        <v>69.175740744215176</v>
      </c>
      <c r="V68" s="1">
        <f ca="1"/>
        <v>4.9251738191796761</v>
      </c>
      <c r="W68" s="1">
        <f ca="1"/>
        <v>95.1454083432685</v>
      </c>
      <c r="X68" s="1">
        <f ca="1"/>
        <v>110.54011518283902</v>
      </c>
      <c r="Y68" s="1">
        <f ca="1"/>
        <v>41.463355508879644</v>
      </c>
      <c r="Z68" s="1">
        <f ca="1"/>
        <v>65.70128062347402</v>
      </c>
      <c r="AA68" s="1">
        <f ca="1"/>
        <v>77.765738716059786</v>
      </c>
      <c r="AB68" s="1">
        <f ca="1"/>
        <v>53.318586780233431</v>
      </c>
      <c r="AC68" s="1">
        <f ca="1"/>
        <v>292.80387049950906</v>
      </c>
      <c r="AD68" s="1">
        <f ca="1"/>
        <v>102.28334979718338</v>
      </c>
      <c r="AE68" s="1">
        <f ca="1"/>
        <v>141.74938969799103</v>
      </c>
      <c r="AF68" s="1">
        <f ca="1"/>
        <v>128.8057310692441</v>
      </c>
      <c r="AG68" s="1">
        <f ca="1"/>
        <v>75.311554993720478</v>
      </c>
      <c r="AH68" s="1">
        <f ca="1"/>
        <v>95.755368000764207</v>
      </c>
      <c r="AI68" s="1">
        <f ca="1"/>
        <v>46.14852449748728</v>
      </c>
      <c r="AJ68" s="1">
        <f ca="1"/>
        <v>67.071252805898453</v>
      </c>
      <c r="AK68" s="1">
        <f ca="1"/>
        <v>44.466523094519005</v>
      </c>
      <c r="AL68" s="1">
        <f ca="1"/>
        <v>36.162399884863234</v>
      </c>
      <c r="AM68" s="1">
        <f ca="1"/>
        <v>106.66705296621893</v>
      </c>
      <c r="AN68" s="1">
        <f ca="1"/>
        <v>142.05638285063935</v>
      </c>
      <c r="AO68" s="1">
        <f ca="1"/>
        <v>41.516319508001153</v>
      </c>
      <c r="AP68" s="1">
        <f ca="1"/>
        <v>90.573991020789308</v>
      </c>
      <c r="AQ68" s="1">
        <f ca="1"/>
        <v>87.480805586664701</v>
      </c>
      <c r="AR68" s="1">
        <f ca="1"/>
        <v>259.41138736620053</v>
      </c>
      <c r="AS68" s="1">
        <f ca="1"/>
        <v>185.93625886903962</v>
      </c>
      <c r="AT68" s="1">
        <f ca="1"/>
        <v>151.64887517079967</v>
      </c>
      <c r="AU68" s="1">
        <f ca="1"/>
        <v>124.10636410355923</v>
      </c>
      <c r="AV68" s="1">
        <f ca="1"/>
        <v>83.609015778812235</v>
      </c>
      <c r="AW68" s="1">
        <f ca="1"/>
        <v>134.81020198212639</v>
      </c>
      <c r="AX68" s="1">
        <f ca="1"/>
        <v>37.279771547814939</v>
      </c>
      <c r="AY68" s="1">
        <f ca="1"/>
        <v>100.11137453672734</v>
      </c>
      <c r="AZ68" s="1">
        <f ca="1"/>
        <v>33.948954464444341</v>
      </c>
      <c r="BA68" s="1">
        <f ca="1"/>
        <v>88.997699980187875</v>
      </c>
      <c r="BB68" s="1">
        <f ca="1"/>
        <v>78.102212720282409</v>
      </c>
      <c r="BC68" s="1">
        <f ca="1"/>
        <v>74.876255776910767</v>
      </c>
      <c r="BD68" s="1">
        <f ca="1"/>
        <v>63.412316003837041</v>
      </c>
      <c r="BE68" s="1">
        <f ca="1"/>
        <v>187.35929297825524</v>
      </c>
      <c r="BF68" s="1">
        <f ca="1"/>
        <v>44.782784453097868</v>
      </c>
      <c r="BG68" s="1">
        <f ca="1"/>
        <v>83.78913082182072</v>
      </c>
      <c r="BH68" s="1">
        <f ca="1"/>
        <v>58.723593612121213</v>
      </c>
      <c r="BI68" s="1">
        <f ca="1"/>
        <v>19.240709403829854</v>
      </c>
      <c r="BJ68" s="1">
        <f ca="1"/>
        <v>13.445636061500364</v>
      </c>
      <c r="BK68" s="1">
        <f ca="1"/>
        <v>30.990026175637382</v>
      </c>
      <c r="BL68" s="1">
        <f ca="1"/>
        <v>85.189895164745309</v>
      </c>
      <c r="BM68" s="1">
        <f ca="1"/>
        <v>15.183764617154706</v>
      </c>
      <c r="BN68" s="1">
        <f ca="1"/>
        <v>109.44366318522819</v>
      </c>
      <c r="BO68" s="1">
        <f ca="1"/>
        <v>39.923866130929433</v>
      </c>
      <c r="BP68" s="1">
        <f ca="1"/>
        <v>23.848029333501831</v>
      </c>
      <c r="BQ68" s="1">
        <f ca="1"/>
        <v>16.463324742509133</v>
      </c>
      <c r="BR68" s="1">
        <f ca="1"/>
        <v>28.870360922234138</v>
      </c>
      <c r="BS68" s="1">
        <f ca="1"/>
        <v>50.407329779635489</v>
      </c>
      <c r="BT68" s="1">
        <f ca="1"/>
        <v>37.139298572465549</v>
      </c>
      <c r="BU68" s="1">
        <f ca="1"/>
        <v>89.725829413405549</v>
      </c>
      <c r="BV68" s="1">
        <f ca="1"/>
        <v>253.6637272335353</v>
      </c>
      <c r="BW68" s="1">
        <f ca="1"/>
        <v>29.11920597589318</v>
      </c>
      <c r="BX68" s="1">
        <f ca="1"/>
        <v>83.38951670768715</v>
      </c>
      <c r="BY68" s="1">
        <f ca="1"/>
        <v>48.601282668834259</v>
      </c>
      <c r="BZ68" s="1">
        <f ca="1"/>
        <v>56.57598878432534</v>
      </c>
      <c r="CA68" s="1">
        <f ca="1"/>
        <v>69.861832378985497</v>
      </c>
      <c r="CB68" s="1">
        <f ca="1"/>
        <v>66.145812733645627</v>
      </c>
      <c r="CC68" s="1">
        <f ca="1"/>
        <v>47.421093795361969</v>
      </c>
      <c r="CD68" s="1">
        <f ca="1"/>
        <v>27.278098161891975</v>
      </c>
      <c r="CE68" s="1">
        <f ca="1"/>
        <v>50.101292299955979</v>
      </c>
      <c r="CF68" s="1">
        <f ca="1"/>
        <v>47.771371205848965</v>
      </c>
      <c r="CG68" s="1">
        <f ca="1"/>
        <v>53.792826995115611</v>
      </c>
      <c r="CH68" s="1">
        <f ca="1"/>
        <v>8.199111771010978</v>
      </c>
      <c r="CI68" s="1">
        <f ca="1"/>
        <v>51.019291349174708</v>
      </c>
      <c r="CJ68" s="1">
        <f ca="1"/>
        <v>128.09302132268087</v>
      </c>
      <c r="CK68" s="1">
        <f ca="1"/>
        <v>33.429306410326546</v>
      </c>
      <c r="CL68" s="1">
        <f ca="1"/>
        <v>93.329534512038308</v>
      </c>
      <c r="CM68" s="1">
        <f ca="1"/>
        <v>32.668002785955693</v>
      </c>
      <c r="CN68" s="1">
        <f ca="1"/>
        <v>49.438915195620908</v>
      </c>
      <c r="CO68" s="1">
        <f ca="1"/>
        <v>138.16482261374583</v>
      </c>
      <c r="CP68" s="1">
        <f ca="1"/>
        <v>159.52726819321424</v>
      </c>
      <c r="CQ68" s="1">
        <f ca="1"/>
        <v>9.625172174948208</v>
      </c>
      <c r="CR68" s="1">
        <f ca="1"/>
        <v>10.531293586762422</v>
      </c>
      <c r="CS68" s="1">
        <f ca="1"/>
        <v>78.356581760231649</v>
      </c>
      <c r="CT68" s="1">
        <f ca="1"/>
        <v>63.971051011772595</v>
      </c>
      <c r="CU68" s="1">
        <f ca="1"/>
        <v>14.417717733216355</v>
      </c>
      <c r="CV68" s="1">
        <f ca="1"/>
        <v>78.034751113416817</v>
      </c>
      <c r="CW68" s="1">
        <f ca="1"/>
        <v>32.827394242272163</v>
      </c>
      <c r="CX68" s="1">
        <f ca="1"/>
        <v>108.53453328252037</v>
      </c>
      <c r="CY68" s="1">
        <f ca="1"/>
        <v>86.492618960690734</v>
      </c>
      <c r="CZ68" s="1">
        <f ca="1"/>
        <v>20.818455749635724</v>
      </c>
      <c r="DA68" s="1">
        <f ca="1"/>
        <v>39.315732112261358</v>
      </c>
      <c r="DB68" s="1">
        <f ca="1"/>
        <v>32.743785020896141</v>
      </c>
      <c r="DC68" s="1">
        <f ca="1"/>
        <v>77.557762885879697</v>
      </c>
      <c r="DD68" s="1">
        <f ca="1"/>
        <v>6.7645709723497696</v>
      </c>
      <c r="DE68" s="1">
        <f ca="1"/>
        <v>59.419633258379463</v>
      </c>
      <c r="DF68" s="1">
        <f ca="1"/>
        <v>200.23678086031941</v>
      </c>
      <c r="DG68" s="1">
        <f ca="1"/>
        <v>37.902106355115357</v>
      </c>
      <c r="DH68" s="1">
        <f ca="1"/>
        <v>23.14828311423685</v>
      </c>
      <c r="DI68" s="1">
        <f ca="1"/>
        <v>117.28526794162966</v>
      </c>
      <c r="DJ68" s="1">
        <f ca="1"/>
        <v>10.701835875220182</v>
      </c>
      <c r="DK68" s="1">
        <f ca="1"/>
        <v>17.123706119197031</v>
      </c>
    </row>
    <row r="69" spans="2:115" x14ac:dyDescent="0.15">
      <c r="B69" s="1" t="s">
        <v>11</v>
      </c>
      <c r="C69" s="1" t="s">
        <v>16</v>
      </c>
      <c r="D69" s="2" t="s">
        <v>36</v>
      </c>
      <c r="H69" s="30">
        <f>H27*$E$7*E35*E$5</f>
        <v>107.27749999999999</v>
      </c>
      <c r="I69" s="30">
        <f>H69*SQRT(F35/E35*F35/E35+$F$5/$E$5*$F$5/$E$5+I27/H27*I27/H27)</f>
        <v>45.818095601934935</v>
      </c>
      <c r="J69" s="22">
        <f ca="1">AVERAGE(_xlfn.ANCHORARRAY(P69))</f>
        <v>103.64745504156566</v>
      </c>
      <c r="K69" s="22">
        <f ca="1">_xlfn.STDEV.P(_xlfn.ANCHORARRAY(P69))</f>
        <v>40.837104753646365</v>
      </c>
      <c r="L69" s="29">
        <f ca="1">PERCENTILE(_xlfn.ANCHORARRAY(P69),1/2*(1-sims!$N$1))</f>
        <v>41.277930902998506</v>
      </c>
      <c r="M69" s="29">
        <f ca="1">PERCENTILE(_xlfn.ANCHORARRAY(P69),1/2*(1+sims!$N$1))</f>
        <v>178.0093632343916</v>
      </c>
      <c r="N69" s="15">
        <f ca="1">1/2*(M69-L69)/J69</f>
        <v>0.65959859929295794</v>
      </c>
      <c r="O69" s="3"/>
      <c r="P69" s="10" cm="1">
        <f t="array" aca="1" ref="P69:DK69" ca="1">_xlfn.ANCHORARRAY(P27)*$E$7*_xlfn.ANCHORARRAY(P35)*_xlfn.ANCHORARRAY(P$5)</f>
        <v>131.34387639949949</v>
      </c>
      <c r="Q69" s="10">
        <f ca="1"/>
        <v>117.60024929048319</v>
      </c>
      <c r="R69" s="10">
        <f ca="1"/>
        <v>59.481741118610188</v>
      </c>
      <c r="S69" s="10">
        <f ca="1"/>
        <v>39.26385960305209</v>
      </c>
      <c r="T69" s="10">
        <f ca="1"/>
        <v>74.374718093118318</v>
      </c>
      <c r="U69" s="1">
        <f ca="1"/>
        <v>97.344643684573398</v>
      </c>
      <c r="V69" s="1">
        <f ca="1"/>
        <v>120.45673713124827</v>
      </c>
      <c r="W69" s="1">
        <f ca="1"/>
        <v>166.2175222853194</v>
      </c>
      <c r="X69" s="1">
        <f ca="1"/>
        <v>91.322971553391397</v>
      </c>
      <c r="Y69" s="1">
        <f ca="1"/>
        <v>91.40710067607283</v>
      </c>
      <c r="Z69" s="1">
        <f ca="1"/>
        <v>109.03810532494806</v>
      </c>
      <c r="AA69" s="1">
        <f ca="1"/>
        <v>103.838668083263</v>
      </c>
      <c r="AB69" s="1">
        <f ca="1"/>
        <v>98.509739149474271</v>
      </c>
      <c r="AC69" s="1">
        <f ca="1"/>
        <v>175.23740439471266</v>
      </c>
      <c r="AD69" s="1">
        <f ca="1"/>
        <v>146.94889483933798</v>
      </c>
      <c r="AE69" s="1">
        <f ca="1"/>
        <v>132.74903528660946</v>
      </c>
      <c r="AF69" s="1">
        <f ca="1"/>
        <v>118.78648736458608</v>
      </c>
      <c r="AG69" s="1">
        <f ca="1"/>
        <v>61.19252367601181</v>
      </c>
      <c r="AH69" s="1">
        <f ca="1"/>
        <v>69.060683055027681</v>
      </c>
      <c r="AI69" s="1">
        <f ca="1"/>
        <v>53.069957632172105</v>
      </c>
      <c r="AJ69" s="1">
        <f ca="1"/>
        <v>175.88287116146367</v>
      </c>
      <c r="AK69" s="1">
        <f ca="1"/>
        <v>81.650352437543802</v>
      </c>
      <c r="AL69" s="1">
        <f ca="1"/>
        <v>117.56910550104732</v>
      </c>
      <c r="AM69" s="1">
        <f ca="1"/>
        <v>104.47927354988479</v>
      </c>
      <c r="AN69" s="1">
        <f ca="1"/>
        <v>93.305171245521322</v>
      </c>
      <c r="AO69" s="1">
        <f ca="1"/>
        <v>140.035255658252</v>
      </c>
      <c r="AP69" s="1">
        <f ca="1"/>
        <v>56.467313983917762</v>
      </c>
      <c r="AQ69" s="1">
        <f ca="1"/>
        <v>148.52778410463958</v>
      </c>
      <c r="AR69" s="1">
        <f ca="1"/>
        <v>57.380946747464918</v>
      </c>
      <c r="AS69" s="1">
        <f ca="1"/>
        <v>122.28501199041558</v>
      </c>
      <c r="AT69" s="1">
        <f ca="1"/>
        <v>42.799036325214352</v>
      </c>
      <c r="AU69" s="1">
        <f ca="1"/>
        <v>95.812367807211032</v>
      </c>
      <c r="AV69" s="1">
        <f ca="1"/>
        <v>181.23861723664808</v>
      </c>
      <c r="AW69" s="1">
        <f ca="1"/>
        <v>194.97380074861121</v>
      </c>
      <c r="AX69" s="1">
        <f ca="1"/>
        <v>69.535468083330414</v>
      </c>
      <c r="AY69" s="1">
        <f ca="1"/>
        <v>104.99709813888627</v>
      </c>
      <c r="AZ69" s="1">
        <f ca="1"/>
        <v>163.10518984521875</v>
      </c>
      <c r="BA69" s="1">
        <f ca="1"/>
        <v>41.331407483793619</v>
      </c>
      <c r="BB69" s="1">
        <f ca="1"/>
        <v>111.91833556345783</v>
      </c>
      <c r="BC69" s="1">
        <f ca="1"/>
        <v>30.107657671413143</v>
      </c>
      <c r="BD69" s="1">
        <f ca="1"/>
        <v>193.05978255981617</v>
      </c>
      <c r="BE69" s="1">
        <f ca="1"/>
        <v>85.632249328240789</v>
      </c>
      <c r="BF69" s="1">
        <f ca="1"/>
        <v>61.446954695688014</v>
      </c>
      <c r="BG69" s="1">
        <f ca="1"/>
        <v>75.629268788057061</v>
      </c>
      <c r="BH69" s="1">
        <f ca="1"/>
        <v>132.75935699308633</v>
      </c>
      <c r="BI69" s="1">
        <f ca="1"/>
        <v>91.588443503006999</v>
      </c>
      <c r="BJ69" s="1">
        <f ca="1"/>
        <v>95.465766793395872</v>
      </c>
      <c r="BK69" s="1">
        <f ca="1"/>
        <v>92.563840536419562</v>
      </c>
      <c r="BL69" s="1">
        <f ca="1"/>
        <v>126.40544519131981</v>
      </c>
      <c r="BM69" s="1">
        <f ca="1"/>
        <v>184.68167108668399</v>
      </c>
      <c r="BN69" s="1">
        <f ca="1"/>
        <v>158.5886778064127</v>
      </c>
      <c r="BO69" s="1">
        <f ca="1"/>
        <v>41.633849095069337</v>
      </c>
      <c r="BP69" s="1">
        <f ca="1"/>
        <v>84.331528106201105</v>
      </c>
      <c r="BQ69" s="1">
        <f ca="1"/>
        <v>106.67933818104194</v>
      </c>
      <c r="BR69" s="1">
        <f ca="1"/>
        <v>40.261875867891334</v>
      </c>
      <c r="BS69" s="1">
        <f ca="1"/>
        <v>139.49574958897972</v>
      </c>
      <c r="BT69" s="1">
        <f ca="1"/>
        <v>121.24526580092645</v>
      </c>
      <c r="BU69" s="1">
        <f ca="1"/>
        <v>93.742184129287963</v>
      </c>
      <c r="BV69" s="1">
        <f ca="1"/>
        <v>96.537558424969873</v>
      </c>
      <c r="BW69" s="1">
        <f ca="1"/>
        <v>104.79779165803512</v>
      </c>
      <c r="BX69" s="1">
        <f ca="1"/>
        <v>139.46373431783675</v>
      </c>
      <c r="BY69" s="1">
        <f ca="1"/>
        <v>73.78590313946259</v>
      </c>
      <c r="BZ69" s="1">
        <f ca="1"/>
        <v>112.65293484967658</v>
      </c>
      <c r="CA69" s="1">
        <f ca="1"/>
        <v>139.26962436275792</v>
      </c>
      <c r="CB69" s="1">
        <f ca="1"/>
        <v>64.880170818842515</v>
      </c>
      <c r="CC69" s="1">
        <f ca="1"/>
        <v>67.666994086830186</v>
      </c>
      <c r="CD69" s="1">
        <f ca="1"/>
        <v>100.09039970941743</v>
      </c>
      <c r="CE69" s="1">
        <f ca="1"/>
        <v>114.72695368376561</v>
      </c>
      <c r="CF69" s="1">
        <f ca="1"/>
        <v>127.84982397153308</v>
      </c>
      <c r="CG69" s="1">
        <f ca="1"/>
        <v>35.936636998644744</v>
      </c>
      <c r="CH69" s="1">
        <f ca="1"/>
        <v>168.20803385230138</v>
      </c>
      <c r="CI69" s="1">
        <f ca="1"/>
        <v>120.95079017754418</v>
      </c>
      <c r="CJ69" s="1">
        <f ca="1"/>
        <v>60.462496586255199</v>
      </c>
      <c r="CK69" s="1">
        <f ca="1"/>
        <v>61.375004908906725</v>
      </c>
      <c r="CL69" s="1">
        <f ca="1"/>
        <v>143.12074315413128</v>
      </c>
      <c r="CM69" s="1">
        <f ca="1"/>
        <v>38.080188470575408</v>
      </c>
      <c r="CN69" s="1">
        <f ca="1"/>
        <v>64.69358847751235</v>
      </c>
      <c r="CO69" s="1">
        <f ca="1"/>
        <v>135.23302616174189</v>
      </c>
      <c r="CP69" s="1">
        <f ca="1"/>
        <v>100.08757049488086</v>
      </c>
      <c r="CQ69" s="1">
        <f ca="1"/>
        <v>177.83940249743074</v>
      </c>
      <c r="CR69" s="1">
        <f ca="1"/>
        <v>82.110647195305418</v>
      </c>
      <c r="CS69" s="1">
        <f ca="1"/>
        <v>116.80473508825065</v>
      </c>
      <c r="CT69" s="1">
        <f ca="1"/>
        <v>88.716641732315679</v>
      </c>
      <c r="CU69" s="1">
        <f ca="1"/>
        <v>122.13671042347976</v>
      </c>
      <c r="CV69" s="1">
        <f ca="1"/>
        <v>121.437069113943</v>
      </c>
      <c r="CW69" s="1">
        <f ca="1"/>
        <v>51.342670644210699</v>
      </c>
      <c r="CX69" s="1">
        <f ca="1"/>
        <v>53.959803419938162</v>
      </c>
      <c r="CY69" s="1">
        <f ca="1"/>
        <v>124.47517618205144</v>
      </c>
      <c r="CZ69" s="1">
        <f ca="1"/>
        <v>60.722005212403175</v>
      </c>
      <c r="DA69" s="1">
        <f ca="1"/>
        <v>107.66549614373476</v>
      </c>
      <c r="DB69" s="1">
        <f ca="1"/>
        <v>53.932882576417164</v>
      </c>
      <c r="DC69" s="1">
        <f ca="1"/>
        <v>123.93556138275976</v>
      </c>
      <c r="DD69" s="1">
        <f ca="1"/>
        <v>210.19649112139842</v>
      </c>
      <c r="DE69" s="1">
        <f ca="1"/>
        <v>108.13578330490567</v>
      </c>
      <c r="DF69" s="1">
        <f ca="1"/>
        <v>113.31971031428262</v>
      </c>
      <c r="DG69" s="1">
        <f ca="1"/>
        <v>123.54425985392109</v>
      </c>
      <c r="DH69" s="1">
        <f ca="1"/>
        <v>62.662941587469923</v>
      </c>
      <c r="DI69" s="1">
        <f ca="1"/>
        <v>127.29236831365715</v>
      </c>
      <c r="DJ69" s="1">
        <f ca="1"/>
        <v>95.309442105411094</v>
      </c>
      <c r="DK69" s="1">
        <f ca="1"/>
        <v>53.47750566068791</v>
      </c>
    </row>
    <row r="70" spans="2:115" x14ac:dyDescent="0.15">
      <c r="B70" s="1" t="s">
        <v>11</v>
      </c>
      <c r="C70" s="1" t="s">
        <v>17</v>
      </c>
      <c r="D70" s="2" t="s">
        <v>36</v>
      </c>
      <c r="H70" s="30">
        <f>H28*$E$7*E36*E$5</f>
        <v>98.574666666666658</v>
      </c>
      <c r="I70" s="30">
        <f>H70*SQRT(F36/E36*F36/E36+$F$5/$E$5*$F$5/$E$5+I28/H28*I28/H28)</f>
        <v>56.113205029721193</v>
      </c>
      <c r="J70" s="22">
        <f ca="1">AVERAGE(_xlfn.ANCHORARRAY(P70))</f>
        <v>99.516484714956803</v>
      </c>
      <c r="K70" s="22">
        <f ca="1">_xlfn.STDEV.P(_xlfn.ANCHORARRAY(P70))</f>
        <v>66.284184896276429</v>
      </c>
      <c r="L70" s="29">
        <f ca="1">PERCENTILE(_xlfn.ANCHORARRAY(P70),1/2*(1-sims!$N$1))</f>
        <v>26.540840145903012</v>
      </c>
      <c r="M70" s="29">
        <f ca="1">PERCENTILE(_xlfn.ANCHORARRAY(P70),1/2*(1+sims!$N$1))</f>
        <v>229.36361583460385</v>
      </c>
      <c r="N70" s="15">
        <f ca="1">1/2*(M70-L70)/J70</f>
        <v>1.0190410979127844</v>
      </c>
      <c r="O70" s="3"/>
      <c r="P70" s="10" cm="1">
        <f t="array" aca="1" ref="P70:DK70" ca="1">_xlfn.ANCHORARRAY(P28)*$E$7*_xlfn.ANCHORARRAY(P36)*_xlfn.ANCHORARRAY(P$5)</f>
        <v>95.264452180925559</v>
      </c>
      <c r="Q70" s="10">
        <f ca="1"/>
        <v>62.579723549380105</v>
      </c>
      <c r="R70" s="10">
        <f ca="1"/>
        <v>37.921297751469488</v>
      </c>
      <c r="S70" s="10">
        <f ca="1"/>
        <v>34.070464109574736</v>
      </c>
      <c r="T70" s="10">
        <f ca="1"/>
        <v>97.111011131620188</v>
      </c>
      <c r="U70" s="1">
        <f ca="1"/>
        <v>118.08789569686776</v>
      </c>
      <c r="V70" s="1">
        <f ca="1"/>
        <v>35.915689217348309</v>
      </c>
      <c r="W70" s="1">
        <f ca="1"/>
        <v>66.410683413008456</v>
      </c>
      <c r="X70" s="1">
        <f ca="1"/>
        <v>116.1215825012099</v>
      </c>
      <c r="Y70" s="1">
        <f ca="1"/>
        <v>70.72285155055495</v>
      </c>
      <c r="Z70" s="1">
        <f ca="1"/>
        <v>17.069980816066355</v>
      </c>
      <c r="AA70" s="1">
        <f ca="1"/>
        <v>243.28479335105752</v>
      </c>
      <c r="AB70" s="1">
        <f ca="1"/>
        <v>199.22923387613392</v>
      </c>
      <c r="AC70" s="1">
        <f ca="1"/>
        <v>44.030123594295141</v>
      </c>
      <c r="AD70" s="1">
        <f ca="1"/>
        <v>47.475356514636644</v>
      </c>
      <c r="AE70" s="1">
        <f ca="1"/>
        <v>41.695740172853498</v>
      </c>
      <c r="AF70" s="1">
        <f ca="1"/>
        <v>30.227324301554301</v>
      </c>
      <c r="AG70" s="1">
        <f ca="1"/>
        <v>63.686312645074743</v>
      </c>
      <c r="AH70" s="1">
        <f ca="1"/>
        <v>77.246748001925411</v>
      </c>
      <c r="AI70" s="1">
        <f ca="1"/>
        <v>37.385089499763673</v>
      </c>
      <c r="AJ70" s="1">
        <f ca="1"/>
        <v>146.73008971638305</v>
      </c>
      <c r="AK70" s="1">
        <f ca="1"/>
        <v>52.743876947837784</v>
      </c>
      <c r="AL70" s="1">
        <f ca="1"/>
        <v>53.098996957455604</v>
      </c>
      <c r="AM70" s="1">
        <f ca="1"/>
        <v>36.893554433946299</v>
      </c>
      <c r="AN70" s="1">
        <f ca="1"/>
        <v>101.59069560586757</v>
      </c>
      <c r="AO70" s="1">
        <f ca="1"/>
        <v>135.59682889248029</v>
      </c>
      <c r="AP70" s="1">
        <f ca="1"/>
        <v>116.73406009086005</v>
      </c>
      <c r="AQ70" s="1">
        <f ca="1"/>
        <v>8.5001226071017104</v>
      </c>
      <c r="AR70" s="1">
        <f ca="1"/>
        <v>31.419003655434484</v>
      </c>
      <c r="AS70" s="1">
        <f ca="1"/>
        <v>81.075870536968822</v>
      </c>
      <c r="AT70" s="1">
        <f ca="1"/>
        <v>99.140581999986424</v>
      </c>
      <c r="AU70" s="1">
        <f ca="1"/>
        <v>228.63092228110634</v>
      </c>
      <c r="AV70" s="1">
        <f ca="1"/>
        <v>105.45177969039617</v>
      </c>
      <c r="AW70" s="1">
        <f ca="1"/>
        <v>64.807187609975628</v>
      </c>
      <c r="AX70" s="1">
        <f ca="1"/>
        <v>87.388158174971323</v>
      </c>
      <c r="AY70" s="1">
        <f ca="1"/>
        <v>63.651811095010025</v>
      </c>
      <c r="AZ70" s="1">
        <f ca="1"/>
        <v>164.4969679677597</v>
      </c>
      <c r="BA70" s="1">
        <f ca="1"/>
        <v>74.177609113589924</v>
      </c>
      <c r="BB70" s="1">
        <f ca="1"/>
        <v>68.561354302853744</v>
      </c>
      <c r="BC70" s="1">
        <f ca="1"/>
        <v>54.310682164760728</v>
      </c>
      <c r="BD70" s="1">
        <f ca="1"/>
        <v>79.635402546261901</v>
      </c>
      <c r="BE70" s="1">
        <f ca="1"/>
        <v>197.82968698056331</v>
      </c>
      <c r="BF70" s="1">
        <f ca="1"/>
        <v>86.62428306253733</v>
      </c>
      <c r="BG70" s="1">
        <f ca="1"/>
        <v>3.123210249797411</v>
      </c>
      <c r="BH70" s="1">
        <f ca="1"/>
        <v>67.312072536157743</v>
      </c>
      <c r="BI70" s="1">
        <f ca="1"/>
        <v>221.64673611060616</v>
      </c>
      <c r="BJ70" s="1">
        <f ca="1"/>
        <v>160.81929541166954</v>
      </c>
      <c r="BK70" s="1">
        <f ca="1"/>
        <v>113.23875024003826</v>
      </c>
      <c r="BL70" s="1">
        <f ca="1"/>
        <v>180.3979172126308</v>
      </c>
      <c r="BM70" s="1">
        <f ca="1"/>
        <v>170.08945409369977</v>
      </c>
      <c r="BN70" s="1">
        <f ca="1"/>
        <v>65.175359594319147</v>
      </c>
      <c r="BO70" s="1">
        <f ca="1"/>
        <v>45.368202785798587</v>
      </c>
      <c r="BP70" s="1">
        <f ca="1"/>
        <v>136.14714812377437</v>
      </c>
      <c r="BQ70" s="1">
        <f ca="1"/>
        <v>88.916032947522055</v>
      </c>
      <c r="BR70" s="1">
        <f ca="1"/>
        <v>57.254904234760524</v>
      </c>
      <c r="BS70" s="1">
        <f ca="1"/>
        <v>198.36784508914752</v>
      </c>
      <c r="BT70" s="1">
        <f ca="1"/>
        <v>26.730826946550987</v>
      </c>
      <c r="BU70" s="1">
        <f ca="1"/>
        <v>115.02736948949621</v>
      </c>
      <c r="BV70" s="1">
        <f ca="1"/>
        <v>277.20850061936869</v>
      </c>
      <c r="BW70" s="1">
        <f ca="1"/>
        <v>49.488107591654206</v>
      </c>
      <c r="BX70" s="1">
        <f ca="1"/>
        <v>88.946653290264138</v>
      </c>
      <c r="BY70" s="1">
        <f ca="1"/>
        <v>120.84936478554646</v>
      </c>
      <c r="BZ70" s="1">
        <f ca="1"/>
        <v>170.42350830753782</v>
      </c>
      <c r="CA70" s="1">
        <f ca="1"/>
        <v>145.27321891428002</v>
      </c>
      <c r="CB70" s="1">
        <f ca="1"/>
        <v>331.03972628685102</v>
      </c>
      <c r="CC70" s="1">
        <f ca="1"/>
        <v>197.10498860836299</v>
      </c>
      <c r="CD70" s="1">
        <f ca="1"/>
        <v>40.623981126205059</v>
      </c>
      <c r="CE70" s="1">
        <f ca="1"/>
        <v>55.554163994680387</v>
      </c>
      <c r="CF70" s="1">
        <f ca="1"/>
        <v>63.537450287889875</v>
      </c>
      <c r="CG70" s="1">
        <f ca="1"/>
        <v>123.09975287467847</v>
      </c>
      <c r="CH70" s="1">
        <f ca="1"/>
        <v>147.03554211276645</v>
      </c>
      <c r="CI70" s="1">
        <f ca="1"/>
        <v>60.312652356928616</v>
      </c>
      <c r="CJ70" s="1">
        <f ca="1"/>
        <v>256.94186083489183</v>
      </c>
      <c r="CK70" s="1">
        <f ca="1"/>
        <v>38.017894938063904</v>
      </c>
      <c r="CL70" s="1">
        <f ca="1"/>
        <v>114.1533125243799</v>
      </c>
      <c r="CM70" s="1">
        <f ca="1"/>
        <v>113.70793500758589</v>
      </c>
      <c r="CN70" s="1">
        <f ca="1"/>
        <v>22.931090933591506</v>
      </c>
      <c r="CO70" s="1">
        <f ca="1"/>
        <v>130.68822838683931</v>
      </c>
      <c r="CP70" s="1">
        <f ca="1"/>
        <v>50.89228315681995</v>
      </c>
      <c r="CQ70" s="1">
        <f ca="1"/>
        <v>12.858467647682996</v>
      </c>
      <c r="CR70" s="1">
        <f ca="1"/>
        <v>107.23602087970792</v>
      </c>
      <c r="CS70" s="1">
        <f ca="1"/>
        <v>70.027219316490587</v>
      </c>
      <c r="CT70" s="1">
        <f ca="1"/>
        <v>53.234617275638207</v>
      </c>
      <c r="CU70" s="1">
        <f ca="1"/>
        <v>46.247253899488534</v>
      </c>
      <c r="CV70" s="1">
        <f ca="1"/>
        <v>132.66223532845243</v>
      </c>
      <c r="CW70" s="1">
        <f ca="1"/>
        <v>84.000698221695686</v>
      </c>
      <c r="CX70" s="1">
        <f ca="1"/>
        <v>70.416741486907654</v>
      </c>
      <c r="CY70" s="1">
        <f ca="1"/>
        <v>152.07545080613048</v>
      </c>
      <c r="CZ70" s="1">
        <f ca="1"/>
        <v>35.182958057423484</v>
      </c>
      <c r="DA70" s="1">
        <f ca="1"/>
        <v>126.61116669337886</v>
      </c>
      <c r="DB70" s="1">
        <f ca="1"/>
        <v>46.191502878296795</v>
      </c>
      <c r="DC70" s="1">
        <f ca="1"/>
        <v>96.018401640606811</v>
      </c>
      <c r="DD70" s="1">
        <f ca="1"/>
        <v>33.888478213947721</v>
      </c>
      <c r="DE70" s="1">
        <f ca="1"/>
        <v>69.833241076762576</v>
      </c>
      <c r="DF70" s="1">
        <f ca="1"/>
        <v>185.97648819460119</v>
      </c>
      <c r="DG70" s="1">
        <f ca="1"/>
        <v>82.306199736207574</v>
      </c>
      <c r="DH70" s="1">
        <f ca="1"/>
        <v>80.777154920203898</v>
      </c>
      <c r="DI70" s="1">
        <f ca="1"/>
        <v>311.2322728845952</v>
      </c>
      <c r="DJ70" s="1">
        <f ca="1"/>
        <v>141.22757741706906</v>
      </c>
      <c r="DK70" s="1">
        <f ca="1"/>
        <v>91.573102605803413</v>
      </c>
    </row>
    <row r="71" spans="2:115" x14ac:dyDescent="0.15">
      <c r="B71" s="16" t="s">
        <v>45</v>
      </c>
      <c r="C71" s="17"/>
      <c r="D71" s="17"/>
      <c r="E71" s="23"/>
      <c r="F71" s="23"/>
      <c r="G71" s="23"/>
      <c r="H71" s="23"/>
      <c r="I71" s="23"/>
      <c r="J71" s="23"/>
      <c r="K71" s="23"/>
      <c r="L71" s="23"/>
      <c r="M71" s="23"/>
      <c r="N71" s="17"/>
    </row>
    <row r="72" spans="2:115" x14ac:dyDescent="0.15">
      <c r="B72" s="1" t="s">
        <v>44</v>
      </c>
      <c r="C72" s="1" t="s">
        <v>14</v>
      </c>
      <c r="D72" s="2" t="s">
        <v>26</v>
      </c>
      <c r="E72" s="21">
        <v>375</v>
      </c>
      <c r="F72" s="21">
        <v>10</v>
      </c>
      <c r="G72" s="27" t="s">
        <v>61</v>
      </c>
      <c r="H72" s="33"/>
      <c r="I72" s="33"/>
      <c r="J72" s="22">
        <f ca="1">AVERAGE(_xlfn.ANCHORARRAY(P72))</f>
        <v>374.50727445619412</v>
      </c>
      <c r="K72" s="22">
        <f ca="1">_xlfn.STDEV.P(_xlfn.ANCHORARRAY(P72))</f>
        <v>11.056628450421293</v>
      </c>
      <c r="L72" s="28">
        <f ca="1">PERCENTILE(_xlfn.ANCHORARRAY(P72),1/2*(1-sims!$N$1))</f>
        <v>354.41399346672199</v>
      </c>
      <c r="M72" s="28">
        <f ca="1">PERCENTILE(_xlfn.ANCHORARRAY(P72),1/2*(1+sims!$N$1))</f>
        <v>390.53077366338243</v>
      </c>
      <c r="N72" s="15">
        <f ca="1">1/2*(M72-L72)/J72</f>
        <v>4.8219063633816006E-2</v>
      </c>
      <c r="O72" s="3"/>
      <c r="P72" s="10" cm="1">
        <f t="array" aca="1" ref="P72:DK72" ca="1">_xlfn.NORM.INV(_xlfn.RANDARRAY(1,$Q$2),E72,F72)</f>
        <v>370.75326785852349</v>
      </c>
      <c r="Q72" s="10">
        <f ca="1"/>
        <v>369.78368716170212</v>
      </c>
      <c r="R72" s="10">
        <f ca="1"/>
        <v>362.69606477681424</v>
      </c>
      <c r="S72" s="10">
        <f ca="1"/>
        <v>381.09464290205045</v>
      </c>
      <c r="T72" s="10">
        <f ca="1"/>
        <v>348.30485418801527</v>
      </c>
      <c r="U72" s="1">
        <f ca="1"/>
        <v>385.45769484817583</v>
      </c>
      <c r="V72" s="1">
        <f ca="1"/>
        <v>373.6965238551507</v>
      </c>
      <c r="W72" s="1">
        <f ca="1"/>
        <v>375.46455908376777</v>
      </c>
      <c r="X72" s="1">
        <f ca="1"/>
        <v>365.52151148204518</v>
      </c>
      <c r="Y72" s="1">
        <f ca="1"/>
        <v>377.20482265375756</v>
      </c>
      <c r="Z72" s="1">
        <f ca="1"/>
        <v>365.92231039669139</v>
      </c>
      <c r="AA72" s="1">
        <f ca="1"/>
        <v>384.27193019599599</v>
      </c>
      <c r="AB72" s="1">
        <f ca="1"/>
        <v>381.74052177881913</v>
      </c>
      <c r="AC72" s="1">
        <f ca="1"/>
        <v>374.22720952241713</v>
      </c>
      <c r="AD72" s="1">
        <f ca="1"/>
        <v>379.83014916911679</v>
      </c>
      <c r="AE72" s="1">
        <f ca="1"/>
        <v>366.82679483149087</v>
      </c>
      <c r="AF72" s="1">
        <f ca="1"/>
        <v>386.54227605436074</v>
      </c>
      <c r="AG72" s="1">
        <f ca="1"/>
        <v>387.65318914738327</v>
      </c>
      <c r="AH72" s="1">
        <f ca="1"/>
        <v>383.18424293383322</v>
      </c>
      <c r="AI72" s="1">
        <f ca="1"/>
        <v>387.60645669163858</v>
      </c>
      <c r="AJ72" s="1">
        <f ca="1"/>
        <v>368.4346527065623</v>
      </c>
      <c r="AK72" s="1">
        <f ca="1"/>
        <v>373.37734769307826</v>
      </c>
      <c r="AL72" s="1">
        <f ca="1"/>
        <v>379.15158316665031</v>
      </c>
      <c r="AM72" s="1">
        <f ca="1"/>
        <v>373.112078114876</v>
      </c>
      <c r="AN72" s="1">
        <f ca="1"/>
        <v>345.06065290261984</v>
      </c>
      <c r="AO72" s="1">
        <f ca="1"/>
        <v>382.64861528350815</v>
      </c>
      <c r="AP72" s="1">
        <f ca="1"/>
        <v>346.98747378829643</v>
      </c>
      <c r="AQ72" s="1">
        <f ca="1"/>
        <v>385.58516239689527</v>
      </c>
      <c r="AR72" s="1">
        <f ca="1"/>
        <v>385.74529820556842</v>
      </c>
      <c r="AS72" s="1">
        <f ca="1"/>
        <v>373.78168608300922</v>
      </c>
      <c r="AT72" s="1">
        <f ca="1"/>
        <v>369.40167344415147</v>
      </c>
      <c r="AU72" s="1">
        <f ca="1"/>
        <v>355.90748400034749</v>
      </c>
      <c r="AV72" s="1">
        <f ca="1"/>
        <v>370.48603911110149</v>
      </c>
      <c r="AW72" s="1">
        <f ca="1"/>
        <v>378.38821855186654</v>
      </c>
      <c r="AX72" s="1">
        <f ca="1"/>
        <v>361.50028965520983</v>
      </c>
      <c r="AY72" s="1">
        <f ca="1"/>
        <v>355.9806605960074</v>
      </c>
      <c r="AZ72" s="1">
        <f ca="1"/>
        <v>382.46714582539869</v>
      </c>
      <c r="BA72" s="1">
        <f ca="1"/>
        <v>380.21264505303725</v>
      </c>
      <c r="BB72" s="1">
        <f ca="1"/>
        <v>371.1562809471921</v>
      </c>
      <c r="BC72" s="1">
        <f ca="1"/>
        <v>362.60939904437998</v>
      </c>
      <c r="BD72" s="1">
        <f ca="1"/>
        <v>377.11584669980954</v>
      </c>
      <c r="BE72" s="1">
        <f ca="1"/>
        <v>362.92627384230923</v>
      </c>
      <c r="BF72" s="1">
        <f ca="1"/>
        <v>372.65217695830114</v>
      </c>
      <c r="BG72" s="1">
        <f ca="1"/>
        <v>363.32046613274571</v>
      </c>
      <c r="BH72" s="1">
        <f ca="1"/>
        <v>374.81055519735884</v>
      </c>
      <c r="BI72" s="1">
        <f ca="1"/>
        <v>385.59379813180158</v>
      </c>
      <c r="BJ72" s="1">
        <f ca="1"/>
        <v>382.97438366245058</v>
      </c>
      <c r="BK72" s="1">
        <f ca="1"/>
        <v>375.97680487602071</v>
      </c>
      <c r="BL72" s="1">
        <f ca="1"/>
        <v>373.03519745836644</v>
      </c>
      <c r="BM72" s="1">
        <f ca="1"/>
        <v>374.65681018505137</v>
      </c>
      <c r="BN72" s="1">
        <f ca="1"/>
        <v>365.95995935577389</v>
      </c>
      <c r="BO72" s="1">
        <f ca="1"/>
        <v>374.88898775809383</v>
      </c>
      <c r="BP72" s="1">
        <f ca="1"/>
        <v>354.47241799838491</v>
      </c>
      <c r="BQ72" s="1">
        <f ca="1"/>
        <v>350.23065133123987</v>
      </c>
      <c r="BR72" s="1">
        <f ca="1"/>
        <v>385.69263070226253</v>
      </c>
      <c r="BS72" s="1">
        <f ca="1"/>
        <v>390.46668620769691</v>
      </c>
      <c r="BT72" s="1">
        <f ca="1"/>
        <v>372.97215364993696</v>
      </c>
      <c r="BU72" s="1">
        <f ca="1"/>
        <v>353.30392736512692</v>
      </c>
      <c r="BV72" s="1">
        <f ca="1"/>
        <v>382.29898489176742</v>
      </c>
      <c r="BW72" s="1">
        <f ca="1"/>
        <v>377.03439050454216</v>
      </c>
      <c r="BX72" s="1">
        <f ca="1"/>
        <v>380.89190520705102</v>
      </c>
      <c r="BY72" s="1">
        <f ca="1"/>
        <v>373.07174579728502</v>
      </c>
      <c r="BZ72" s="1">
        <f ca="1"/>
        <v>385.76601262301068</v>
      </c>
      <c r="CA72" s="1">
        <f ca="1"/>
        <v>371.02670136399917</v>
      </c>
      <c r="CB72" s="1">
        <f ca="1"/>
        <v>375.67724587282061</v>
      </c>
      <c r="CC72" s="1">
        <f ca="1"/>
        <v>366.33175162067721</v>
      </c>
      <c r="CD72" s="1">
        <f ca="1"/>
        <v>357.30339881697762</v>
      </c>
      <c r="CE72" s="1">
        <f ca="1"/>
        <v>372.52797447422824</v>
      </c>
      <c r="CF72" s="1">
        <f ca="1"/>
        <v>367.25654915591656</v>
      </c>
      <c r="CG72" s="1">
        <f ca="1"/>
        <v>364.3528488519687</v>
      </c>
      <c r="CH72" s="1">
        <f ca="1"/>
        <v>365.96832809439593</v>
      </c>
      <c r="CI72" s="1">
        <f ca="1"/>
        <v>372.6139601199917</v>
      </c>
      <c r="CJ72" s="1">
        <f ca="1"/>
        <v>391.74843532140727</v>
      </c>
      <c r="CK72" s="1">
        <f ca="1"/>
        <v>360.74039045517065</v>
      </c>
      <c r="CL72" s="1">
        <f ca="1"/>
        <v>399.3956621326123</v>
      </c>
      <c r="CM72" s="1">
        <f ca="1"/>
        <v>368.36440244096514</v>
      </c>
      <c r="CN72" s="1">
        <f ca="1"/>
        <v>397.90094510618826</v>
      </c>
      <c r="CO72" s="1">
        <f ca="1"/>
        <v>372.97417999849625</v>
      </c>
      <c r="CP72" s="1">
        <f ca="1"/>
        <v>365.5711821380113</v>
      </c>
      <c r="CQ72" s="1">
        <f ca="1"/>
        <v>375.72618387278931</v>
      </c>
      <c r="CR72" s="1">
        <f ca="1"/>
        <v>393.76712313896917</v>
      </c>
      <c r="CS72" s="1">
        <f ca="1"/>
        <v>365.17468956035276</v>
      </c>
      <c r="CT72" s="1">
        <f ca="1"/>
        <v>386.1027466699112</v>
      </c>
      <c r="CU72" s="1">
        <f ca="1"/>
        <v>383.50485977508907</v>
      </c>
      <c r="CV72" s="1">
        <f ca="1"/>
        <v>384.86344646018011</v>
      </c>
      <c r="CW72" s="1">
        <f ca="1"/>
        <v>388.52593658280131</v>
      </c>
      <c r="CX72" s="1">
        <f ca="1"/>
        <v>369.45740471526432</v>
      </c>
      <c r="CY72" s="1">
        <f ca="1"/>
        <v>384.02997171954064</v>
      </c>
      <c r="CZ72" s="1">
        <f ca="1"/>
        <v>386.37443727663907</v>
      </c>
      <c r="DA72" s="1">
        <f ca="1"/>
        <v>381.87293871438447</v>
      </c>
      <c r="DB72" s="1">
        <f ca="1"/>
        <v>393.91165877288012</v>
      </c>
      <c r="DC72" s="1">
        <f ca="1"/>
        <v>374.67780418016457</v>
      </c>
      <c r="DD72" s="1">
        <f ca="1"/>
        <v>368.78535988467934</v>
      </c>
      <c r="DE72" s="1">
        <f ca="1"/>
        <v>386.137767247863</v>
      </c>
      <c r="DF72" s="1">
        <f ca="1"/>
        <v>380.64172256643889</v>
      </c>
      <c r="DG72" s="1">
        <f ca="1"/>
        <v>369.94573312289259</v>
      </c>
      <c r="DH72" s="1">
        <f ca="1"/>
        <v>368.3895256112454</v>
      </c>
      <c r="DI72" s="1">
        <f ca="1"/>
        <v>385.40572161709139</v>
      </c>
      <c r="DJ72" s="1">
        <f ca="1"/>
        <v>373.53401719796591</v>
      </c>
      <c r="DK72" s="1">
        <f ca="1"/>
        <v>380.25457833054827</v>
      </c>
    </row>
    <row r="73" spans="2:115" x14ac:dyDescent="0.15">
      <c r="B73" s="1" t="s">
        <v>44</v>
      </c>
      <c r="C73" s="1" t="s">
        <v>15</v>
      </c>
      <c r="D73" s="2" t="s">
        <v>26</v>
      </c>
      <c r="E73" s="21">
        <v>300</v>
      </c>
      <c r="F73" s="21">
        <v>30</v>
      </c>
      <c r="G73" s="27" t="s">
        <v>61</v>
      </c>
      <c r="H73" s="33"/>
      <c r="I73" s="33"/>
      <c r="J73" s="22">
        <f ca="1">AVERAGE(_xlfn.ANCHORARRAY(P73))</f>
        <v>300.43388422417263</v>
      </c>
      <c r="K73" s="22">
        <f ca="1">_xlfn.STDEV.P(_xlfn.ANCHORARRAY(P73))</f>
        <v>29.105312533310798</v>
      </c>
      <c r="L73" s="28">
        <f ca="1">PERCENTILE(_xlfn.ANCHORARRAY(P73),1/2*(1-sims!$N$1))</f>
        <v>261.59981161663381</v>
      </c>
      <c r="M73" s="28">
        <f ca="1">PERCENTILE(_xlfn.ANCHORARRAY(P73),1/2*(1+sims!$N$1))</f>
        <v>346.76757531911204</v>
      </c>
      <c r="N73" s="15">
        <f ca="1">1/2*(M73-L73)/J73</f>
        <v>0.14174127516011009</v>
      </c>
      <c r="O73" s="3"/>
      <c r="P73" s="10" cm="1">
        <f t="array" aca="1" ref="P73:DK73" ca="1">_xlfn.NORM.INV(_xlfn.RANDARRAY(1,$Q$2),E73,F73)</f>
        <v>299.51689132235805</v>
      </c>
      <c r="Q73" s="10">
        <f ca="1"/>
        <v>311.35128212882984</v>
      </c>
      <c r="R73" s="10">
        <f ca="1"/>
        <v>256.66316421263497</v>
      </c>
      <c r="S73" s="10">
        <f ca="1"/>
        <v>286.134923750685</v>
      </c>
      <c r="T73" s="10">
        <f ca="1"/>
        <v>296.36471625224925</v>
      </c>
      <c r="U73" s="1">
        <f ca="1"/>
        <v>306.57767265277312</v>
      </c>
      <c r="V73" s="1">
        <f ca="1"/>
        <v>327.40024705897338</v>
      </c>
      <c r="W73" s="1">
        <f ca="1"/>
        <v>334.00949230474112</v>
      </c>
      <c r="X73" s="1">
        <f ca="1"/>
        <v>311.45862597411258</v>
      </c>
      <c r="Y73" s="1">
        <f ca="1"/>
        <v>365.68165855187669</v>
      </c>
      <c r="Z73" s="1">
        <f ca="1"/>
        <v>272.33760363043166</v>
      </c>
      <c r="AA73" s="1">
        <f ca="1"/>
        <v>271.59282000923133</v>
      </c>
      <c r="AB73" s="1">
        <f ca="1"/>
        <v>278.91971743962176</v>
      </c>
      <c r="AC73" s="1">
        <f ca="1"/>
        <v>281.31753502946998</v>
      </c>
      <c r="AD73" s="1">
        <f ca="1"/>
        <v>304.39360821695703</v>
      </c>
      <c r="AE73" s="1">
        <f ca="1"/>
        <v>307.5755524479676</v>
      </c>
      <c r="AF73" s="1">
        <f ca="1"/>
        <v>279.61996333685909</v>
      </c>
      <c r="AG73" s="1">
        <f ca="1"/>
        <v>311.68140636757403</v>
      </c>
      <c r="AH73" s="1">
        <f ca="1"/>
        <v>305.25674680671892</v>
      </c>
      <c r="AI73" s="1">
        <f ca="1"/>
        <v>315.02617492707287</v>
      </c>
      <c r="AJ73" s="1">
        <f ca="1"/>
        <v>304.57117019803997</v>
      </c>
      <c r="AK73" s="1">
        <f ca="1"/>
        <v>321.67957915757103</v>
      </c>
      <c r="AL73" s="1">
        <f ca="1"/>
        <v>286.4515314227562</v>
      </c>
      <c r="AM73" s="1">
        <f ca="1"/>
        <v>350.55718524954261</v>
      </c>
      <c r="AN73" s="1">
        <f ca="1"/>
        <v>323.18965973457892</v>
      </c>
      <c r="AO73" s="1">
        <f ca="1"/>
        <v>344.80987962878032</v>
      </c>
      <c r="AP73" s="1">
        <f ca="1"/>
        <v>356.754445787176</v>
      </c>
      <c r="AQ73" s="1">
        <f ca="1"/>
        <v>337.8988566878258</v>
      </c>
      <c r="AR73" s="1">
        <f ca="1"/>
        <v>354.18984654131009</v>
      </c>
      <c r="AS73" s="1">
        <f ca="1"/>
        <v>257.38045852770392</v>
      </c>
      <c r="AT73" s="1">
        <f ca="1"/>
        <v>284.29918400077241</v>
      </c>
      <c r="AU73" s="1">
        <f ca="1"/>
        <v>277.7199692548852</v>
      </c>
      <c r="AV73" s="1">
        <f ca="1"/>
        <v>316.29908249576579</v>
      </c>
      <c r="AW73" s="1">
        <f ca="1"/>
        <v>264.43305850234043</v>
      </c>
      <c r="AX73" s="1">
        <f ca="1"/>
        <v>302.90991451967659</v>
      </c>
      <c r="AY73" s="1">
        <f ca="1"/>
        <v>274.88032639406077</v>
      </c>
      <c r="AZ73" s="1">
        <f ca="1"/>
        <v>276.58515252212374</v>
      </c>
      <c r="BA73" s="1">
        <f ca="1"/>
        <v>336.68233002769591</v>
      </c>
      <c r="BB73" s="1">
        <f ca="1"/>
        <v>342.24193243650575</v>
      </c>
      <c r="BC73" s="1">
        <f ca="1"/>
        <v>280.1045528950425</v>
      </c>
      <c r="BD73" s="1">
        <f ca="1"/>
        <v>265.64399742501024</v>
      </c>
      <c r="BE73" s="1">
        <f ca="1"/>
        <v>292.42744168571386</v>
      </c>
      <c r="BF73" s="1">
        <f ca="1"/>
        <v>263.74853460739848</v>
      </c>
      <c r="BG73" s="1">
        <f ca="1"/>
        <v>279.76025334911787</v>
      </c>
      <c r="BH73" s="1">
        <f ca="1"/>
        <v>286.02280120242682</v>
      </c>
      <c r="BI73" s="1">
        <f ca="1"/>
        <v>274.21857328450886</v>
      </c>
      <c r="BJ73" s="1">
        <f ca="1"/>
        <v>265.9253497311048</v>
      </c>
      <c r="BK73" s="1">
        <f ca="1"/>
        <v>282.66324299973832</v>
      </c>
      <c r="BL73" s="1">
        <f ca="1"/>
        <v>292.92089719472921</v>
      </c>
      <c r="BM73" s="1">
        <f ca="1"/>
        <v>264.04860309846288</v>
      </c>
      <c r="BN73" s="1">
        <f ca="1"/>
        <v>315.09832143848621</v>
      </c>
      <c r="BO73" s="1">
        <f ca="1"/>
        <v>279.45112042499647</v>
      </c>
      <c r="BP73" s="1">
        <f ca="1"/>
        <v>327.74486858523244</v>
      </c>
      <c r="BQ73" s="1">
        <f ca="1"/>
        <v>289.38325679151455</v>
      </c>
      <c r="BR73" s="1">
        <f ca="1"/>
        <v>276.50175033075743</v>
      </c>
      <c r="BS73" s="1">
        <f ca="1"/>
        <v>249.6436972527523</v>
      </c>
      <c r="BT73" s="1">
        <f ca="1"/>
        <v>261.82188283184064</v>
      </c>
      <c r="BU73" s="1">
        <f ca="1"/>
        <v>298.0621427787454</v>
      </c>
      <c r="BV73" s="1">
        <f ca="1"/>
        <v>337.68116315777479</v>
      </c>
      <c r="BW73" s="1">
        <f ca="1"/>
        <v>325.39176768194903</v>
      </c>
      <c r="BX73" s="1">
        <f ca="1"/>
        <v>288.8986764241933</v>
      </c>
      <c r="BY73" s="1">
        <f ca="1"/>
        <v>323.6364619547777</v>
      </c>
      <c r="BZ73" s="1">
        <f ca="1"/>
        <v>293.90210711668738</v>
      </c>
      <c r="CA73" s="1">
        <f ca="1"/>
        <v>272.15304590571031</v>
      </c>
      <c r="CB73" s="1">
        <f ca="1"/>
        <v>283.85677542142332</v>
      </c>
      <c r="CC73" s="1">
        <f ca="1"/>
        <v>345.64153322984419</v>
      </c>
      <c r="CD73" s="1">
        <f ca="1"/>
        <v>295.75888720680302</v>
      </c>
      <c r="CE73" s="1">
        <f ca="1"/>
        <v>269.14593434682536</v>
      </c>
      <c r="CF73" s="1">
        <f ca="1"/>
        <v>322.53432867936851</v>
      </c>
      <c r="CG73" s="1">
        <f ca="1"/>
        <v>314.252799487343</v>
      </c>
      <c r="CH73" s="1">
        <f ca="1"/>
        <v>346.56812216487884</v>
      </c>
      <c r="CI73" s="1">
        <f ca="1"/>
        <v>309.22469429751402</v>
      </c>
      <c r="CJ73" s="1">
        <f ca="1"/>
        <v>272.34150444423472</v>
      </c>
      <c r="CK73" s="1">
        <f ca="1"/>
        <v>322.1966450480943</v>
      </c>
      <c r="CL73" s="1">
        <f ca="1"/>
        <v>299.37603795046044</v>
      </c>
      <c r="CM73" s="1">
        <f ca="1"/>
        <v>223.49725798979551</v>
      </c>
      <c r="CN73" s="1">
        <f ca="1"/>
        <v>276.1923128231914</v>
      </c>
      <c r="CO73" s="1">
        <f ca="1"/>
        <v>321.68131513655817</v>
      </c>
      <c r="CP73" s="1">
        <f ca="1"/>
        <v>286.13518410544589</v>
      </c>
      <c r="CQ73" s="1">
        <f ca="1"/>
        <v>296.48157318645315</v>
      </c>
      <c r="CR73" s="1">
        <f ca="1"/>
        <v>333.74662937517712</v>
      </c>
      <c r="CS73" s="1">
        <f ca="1"/>
        <v>360.63475423203738</v>
      </c>
      <c r="CT73" s="1">
        <f ca="1"/>
        <v>314.08101972781441</v>
      </c>
      <c r="CU73" s="1">
        <f ca="1"/>
        <v>286.50832376547663</v>
      </c>
      <c r="CV73" s="1">
        <f ca="1"/>
        <v>221.827034041893</v>
      </c>
      <c r="CW73" s="1">
        <f ca="1"/>
        <v>344.83280824250068</v>
      </c>
      <c r="CX73" s="1">
        <f ca="1"/>
        <v>318.45256536801566</v>
      </c>
      <c r="CY73" s="1">
        <f ca="1"/>
        <v>309.50591471934962</v>
      </c>
      <c r="CZ73" s="1">
        <f ca="1"/>
        <v>325.03856577695717</v>
      </c>
      <c r="DA73" s="1">
        <f ca="1"/>
        <v>339.16797485310326</v>
      </c>
      <c r="DB73" s="1">
        <f ca="1"/>
        <v>310.73095218509064</v>
      </c>
      <c r="DC73" s="1">
        <f ca="1"/>
        <v>293.83265765860483</v>
      </c>
      <c r="DD73" s="1">
        <f ca="1"/>
        <v>297.0482080549458</v>
      </c>
      <c r="DE73" s="1">
        <f ca="1"/>
        <v>290.63596251822503</v>
      </c>
      <c r="DF73" s="1">
        <f ca="1"/>
        <v>331.76610584699603</v>
      </c>
      <c r="DG73" s="1">
        <f ca="1"/>
        <v>285.79712497618453</v>
      </c>
      <c r="DH73" s="1">
        <f ca="1"/>
        <v>326.81301093703559</v>
      </c>
      <c r="DI73" s="1">
        <f ca="1"/>
        <v>269.81122194762202</v>
      </c>
      <c r="DJ73" s="1">
        <f ca="1"/>
        <v>271.8224989267722</v>
      </c>
      <c r="DK73" s="1">
        <f ca="1"/>
        <v>303.18230808630892</v>
      </c>
    </row>
    <row r="74" spans="2:115" x14ac:dyDescent="0.15">
      <c r="B74" s="1" t="s">
        <v>44</v>
      </c>
      <c r="C74" s="1" t="s">
        <v>16</v>
      </c>
      <c r="D74" s="2" t="s">
        <v>26</v>
      </c>
      <c r="E74" s="21">
        <v>1200</v>
      </c>
      <c r="F74" s="21">
        <v>200</v>
      </c>
      <c r="G74" s="27" t="s">
        <v>61</v>
      </c>
      <c r="H74" s="33"/>
      <c r="I74" s="33"/>
      <c r="J74" s="22">
        <f ca="1">AVERAGE(_xlfn.ANCHORARRAY(P74))</f>
        <v>1153.274478506999</v>
      </c>
      <c r="K74" s="22">
        <f ca="1">_xlfn.STDEV.P(_xlfn.ANCHORARRAY(P74))</f>
        <v>195.04836686132163</v>
      </c>
      <c r="L74" s="28">
        <f ca="1">PERCENTILE(_xlfn.ANCHORARRAY(P74),1/2*(1-sims!$N$1))</f>
        <v>882.17267805538165</v>
      </c>
      <c r="M74" s="28">
        <f ca="1">PERCENTILE(_xlfn.ANCHORARRAY(P74),1/2*(1+sims!$N$1))</f>
        <v>1468.9463159060624</v>
      </c>
      <c r="N74" s="15">
        <f ca="1">1/2*(M74-L74)/J74</f>
        <v>0.25439461671357871</v>
      </c>
      <c r="O74" s="3"/>
      <c r="P74" s="10" cm="1">
        <f t="array" aca="1" ref="P74:DK74" ca="1">_xlfn.NORM.INV(_xlfn.RANDARRAY(1,$Q$2),E74,F74)</f>
        <v>1072.9655888246605</v>
      </c>
      <c r="Q74" s="10">
        <f ca="1"/>
        <v>1020.3088476306439</v>
      </c>
      <c r="R74" s="10">
        <f ca="1"/>
        <v>1393.5082825384375</v>
      </c>
      <c r="S74" s="10">
        <f ca="1"/>
        <v>1681.6981535322054</v>
      </c>
      <c r="T74" s="10">
        <f ca="1"/>
        <v>935.88223698423883</v>
      </c>
      <c r="U74" s="1">
        <f ca="1"/>
        <v>1175.164770548703</v>
      </c>
      <c r="V74" s="1">
        <f ca="1"/>
        <v>1272.7756127304467</v>
      </c>
      <c r="W74" s="1">
        <f ca="1"/>
        <v>1008.0653495441095</v>
      </c>
      <c r="X74" s="1">
        <f ca="1"/>
        <v>1309.6795285593707</v>
      </c>
      <c r="Y74" s="1">
        <f ca="1"/>
        <v>1030.8062020335583</v>
      </c>
      <c r="Z74" s="1">
        <f ca="1"/>
        <v>886.55034119713207</v>
      </c>
      <c r="AA74" s="1">
        <f ca="1"/>
        <v>1468.2719770101248</v>
      </c>
      <c r="AB74" s="1">
        <f ca="1"/>
        <v>1042.5321841073385</v>
      </c>
      <c r="AC74" s="1">
        <f ca="1"/>
        <v>1148.7812905626777</v>
      </c>
      <c r="AD74" s="1">
        <f ca="1"/>
        <v>1286.8573200356429</v>
      </c>
      <c r="AE74" s="1">
        <f ca="1"/>
        <v>1245.4136993343545</v>
      </c>
      <c r="AF74" s="1">
        <f ca="1"/>
        <v>920.75135511940687</v>
      </c>
      <c r="AG74" s="1">
        <f ca="1"/>
        <v>738.60864623396901</v>
      </c>
      <c r="AH74" s="1">
        <f ca="1"/>
        <v>1087.5914384517141</v>
      </c>
      <c r="AI74" s="1">
        <f ca="1"/>
        <v>1026.6352501200863</v>
      </c>
      <c r="AJ74" s="1">
        <f ca="1"/>
        <v>1092.9223893161179</v>
      </c>
      <c r="AK74" s="1">
        <f ca="1"/>
        <v>940.74795528646655</v>
      </c>
      <c r="AL74" s="1">
        <f ca="1"/>
        <v>1258.211335385311</v>
      </c>
      <c r="AM74" s="1">
        <f ca="1"/>
        <v>1206.1334354468638</v>
      </c>
      <c r="AN74" s="1">
        <f ca="1"/>
        <v>1004.2095929821584</v>
      </c>
      <c r="AO74" s="1">
        <f ca="1"/>
        <v>1058.4565835992</v>
      </c>
      <c r="AP74" s="1">
        <f ca="1"/>
        <v>1112.0992926679619</v>
      </c>
      <c r="AQ74" s="1">
        <f ca="1"/>
        <v>798.122129780043</v>
      </c>
      <c r="AR74" s="1">
        <f ca="1"/>
        <v>1154.1359263429385</v>
      </c>
      <c r="AS74" s="1">
        <f ca="1"/>
        <v>1068.6562409674095</v>
      </c>
      <c r="AT74" s="1">
        <f ca="1"/>
        <v>1381.6623230738198</v>
      </c>
      <c r="AU74" s="1">
        <f ca="1"/>
        <v>1215.1696129125726</v>
      </c>
      <c r="AV74" s="1">
        <f ca="1"/>
        <v>1111.8124125500553</v>
      </c>
      <c r="AW74" s="1">
        <f ca="1"/>
        <v>882.21397555115982</v>
      </c>
      <c r="AX74" s="1">
        <f ca="1"/>
        <v>1445.0692542945694</v>
      </c>
      <c r="AY74" s="1">
        <f ca="1"/>
        <v>1167.4038753244886</v>
      </c>
      <c r="AZ74" s="1">
        <f ca="1"/>
        <v>1085.6222494494159</v>
      </c>
      <c r="BA74" s="1">
        <f ca="1"/>
        <v>1210.211703917083</v>
      </c>
      <c r="BB74" s="1">
        <f ca="1"/>
        <v>971.1433971652624</v>
      </c>
      <c r="BC74" s="1">
        <f ca="1"/>
        <v>1014.2127192631808</v>
      </c>
      <c r="BD74" s="1">
        <f ca="1"/>
        <v>1131.2069408312202</v>
      </c>
      <c r="BE74" s="1">
        <f ca="1"/>
        <v>949.52980126636635</v>
      </c>
      <c r="BF74" s="1">
        <f ca="1"/>
        <v>1238.1630723078795</v>
      </c>
      <c r="BG74" s="1">
        <f ca="1"/>
        <v>1146.8939624785271</v>
      </c>
      <c r="BH74" s="1">
        <f ca="1"/>
        <v>946.25357504809972</v>
      </c>
      <c r="BI74" s="1">
        <f ca="1"/>
        <v>1231.8217339179462</v>
      </c>
      <c r="BJ74" s="1">
        <f ca="1"/>
        <v>1329.7477632998261</v>
      </c>
      <c r="BK74" s="1">
        <f ca="1"/>
        <v>1077.2214663952457</v>
      </c>
      <c r="BL74" s="1">
        <f ca="1"/>
        <v>1052.9282198128722</v>
      </c>
      <c r="BM74" s="1">
        <f ca="1"/>
        <v>1209.3305584752313</v>
      </c>
      <c r="BN74" s="1">
        <f ca="1"/>
        <v>1203.6859362810874</v>
      </c>
      <c r="BO74" s="1">
        <f ca="1"/>
        <v>1134.4463709357142</v>
      </c>
      <c r="BP74" s="1">
        <f ca="1"/>
        <v>1320.0774847040075</v>
      </c>
      <c r="BQ74" s="1">
        <f ca="1"/>
        <v>1191.6261532326166</v>
      </c>
      <c r="BR74" s="1">
        <f ca="1"/>
        <v>1039.6731409595038</v>
      </c>
      <c r="BS74" s="1">
        <f ca="1"/>
        <v>1363.1228519202996</v>
      </c>
      <c r="BT74" s="1">
        <f ca="1"/>
        <v>1210.2891243655531</v>
      </c>
      <c r="BU74" s="1">
        <f ca="1"/>
        <v>1362.2666462520149</v>
      </c>
      <c r="BV74" s="1">
        <f ca="1"/>
        <v>812.69818795563674</v>
      </c>
      <c r="BW74" s="1">
        <f ca="1"/>
        <v>1205.6514287752861</v>
      </c>
      <c r="BX74" s="1">
        <f ca="1"/>
        <v>1401.9816703022411</v>
      </c>
      <c r="BY74" s="1">
        <f ca="1"/>
        <v>1387.9314696703163</v>
      </c>
      <c r="BZ74" s="1">
        <f ca="1"/>
        <v>1465.4255695152578</v>
      </c>
      <c r="CA74" s="1">
        <f ca="1"/>
        <v>1079.2697499772378</v>
      </c>
      <c r="CB74" s="1">
        <f ca="1"/>
        <v>1275.7912796720327</v>
      </c>
      <c r="CC74" s="1">
        <f ca="1"/>
        <v>1397.0132881664138</v>
      </c>
      <c r="CD74" s="1">
        <f ca="1"/>
        <v>1210.0353657513183</v>
      </c>
      <c r="CE74" s="1">
        <f ca="1"/>
        <v>956.87778970973397</v>
      </c>
      <c r="CF74" s="1">
        <f ca="1"/>
        <v>919.75892889232341</v>
      </c>
      <c r="CG74" s="1">
        <f ca="1"/>
        <v>1162.3761240919303</v>
      </c>
      <c r="CH74" s="1">
        <f ca="1"/>
        <v>1248.0091041727403</v>
      </c>
      <c r="CI74" s="1">
        <f ca="1"/>
        <v>1481.7587549288762</v>
      </c>
      <c r="CJ74" s="1">
        <f ca="1"/>
        <v>1209.9441657115376</v>
      </c>
      <c r="CK74" s="1">
        <f ca="1"/>
        <v>881.38802563559716</v>
      </c>
      <c r="CL74" s="1">
        <f ca="1"/>
        <v>1037.5728306494623</v>
      </c>
      <c r="CM74" s="1">
        <f ca="1"/>
        <v>1078.4336686308447</v>
      </c>
      <c r="CN74" s="1">
        <f ca="1"/>
        <v>1367.1826587799676</v>
      </c>
      <c r="CO74" s="1">
        <f ca="1"/>
        <v>1580.5239546002981</v>
      </c>
      <c r="CP74" s="1">
        <f ca="1"/>
        <v>976.23462581178467</v>
      </c>
      <c r="CQ74" s="1">
        <f ca="1"/>
        <v>1320.3666482354524</v>
      </c>
      <c r="CR74" s="1">
        <f ca="1"/>
        <v>1300.8601857214103</v>
      </c>
      <c r="CS74" s="1">
        <f ca="1"/>
        <v>1304.7129930174942</v>
      </c>
      <c r="CT74" s="1">
        <f ca="1"/>
        <v>887.85790505307205</v>
      </c>
      <c r="CU74" s="1">
        <f ca="1"/>
        <v>936.54209503522452</v>
      </c>
      <c r="CV74" s="1">
        <f ca="1"/>
        <v>1445.4647391765097</v>
      </c>
      <c r="CW74" s="1">
        <f ca="1"/>
        <v>700.36603533146035</v>
      </c>
      <c r="CX74" s="1">
        <f ca="1"/>
        <v>1211.7985824484063</v>
      </c>
      <c r="CY74" s="1">
        <f ca="1"/>
        <v>987.8417459615049</v>
      </c>
      <c r="CZ74" s="1">
        <f ca="1"/>
        <v>1357.9378999654086</v>
      </c>
      <c r="DA74" s="1">
        <f ca="1"/>
        <v>1274.1057615298978</v>
      </c>
      <c r="DB74" s="1">
        <f ca="1"/>
        <v>1109.2654935557366</v>
      </c>
      <c r="DC74" s="1">
        <f ca="1"/>
        <v>936.87505697924871</v>
      </c>
      <c r="DD74" s="1">
        <f ca="1"/>
        <v>1023.3804759043375</v>
      </c>
      <c r="DE74" s="1">
        <f ca="1"/>
        <v>1496.3200388539592</v>
      </c>
      <c r="DF74" s="1">
        <f ca="1"/>
        <v>917.41045559575036</v>
      </c>
      <c r="DG74" s="1">
        <f ca="1"/>
        <v>1024.3749365900574</v>
      </c>
      <c r="DH74" s="1">
        <f ca="1"/>
        <v>1010.8267859998111</v>
      </c>
      <c r="DI74" s="1">
        <f ca="1"/>
        <v>1485.2813870816142</v>
      </c>
      <c r="DJ74" s="1">
        <f ca="1"/>
        <v>1455.864377094561</v>
      </c>
      <c r="DK74" s="1">
        <f ca="1"/>
        <v>934.78632730926449</v>
      </c>
    </row>
    <row r="75" spans="2:115" x14ac:dyDescent="0.15">
      <c r="B75" s="1" t="s">
        <v>44</v>
      </c>
      <c r="C75" s="1" t="s">
        <v>17</v>
      </c>
      <c r="D75" s="2" t="s">
        <v>26</v>
      </c>
      <c r="E75" s="21">
        <v>1300</v>
      </c>
      <c r="F75" s="21">
        <v>150</v>
      </c>
      <c r="G75" s="27" t="s">
        <v>61</v>
      </c>
      <c r="H75" s="33"/>
      <c r="I75" s="33"/>
      <c r="J75" s="22">
        <f ca="1">AVERAGE(_xlfn.ANCHORARRAY(P75))</f>
        <v>1288.6266776359055</v>
      </c>
      <c r="K75" s="22">
        <f ca="1">_xlfn.STDEV.P(_xlfn.ANCHORARRAY(P75))</f>
        <v>147.43929527107503</v>
      </c>
      <c r="L75" s="28">
        <f ca="1">PERCENTILE(_xlfn.ANCHORARRAY(P75),1/2*(1-sims!$N$1))</f>
        <v>1056.7616535805162</v>
      </c>
      <c r="M75" s="28">
        <f ca="1">PERCENTILE(_xlfn.ANCHORARRAY(P75),1/2*(1+sims!$N$1))</f>
        <v>1548.1077556502687</v>
      </c>
      <c r="N75" s="15">
        <f ca="1">1/2*(M75-L75)/J75</f>
        <v>0.19064718688393464</v>
      </c>
      <c r="O75" s="3"/>
      <c r="P75" s="10" cm="1">
        <f t="array" aca="1" ref="P75:DK75" ca="1">_xlfn.NORM.INV(_xlfn.RANDARRAY(1,$Q$2),E75,F75)</f>
        <v>1206.4452000538633</v>
      </c>
      <c r="Q75" s="10">
        <f ca="1"/>
        <v>1278.1948110959963</v>
      </c>
      <c r="R75" s="10">
        <f ca="1"/>
        <v>1017.8352911656968</v>
      </c>
      <c r="S75" s="10">
        <f ca="1"/>
        <v>1203.9373978504266</v>
      </c>
      <c r="T75" s="10">
        <f ca="1"/>
        <v>1077.3935411363609</v>
      </c>
      <c r="U75" s="1">
        <f ca="1"/>
        <v>1307.649877053602</v>
      </c>
      <c r="V75" s="1">
        <f ca="1"/>
        <v>1610.9694347732168</v>
      </c>
      <c r="W75" s="1">
        <f ca="1"/>
        <v>1155.3306880328464</v>
      </c>
      <c r="X75" s="1">
        <f ca="1"/>
        <v>1226.9261687572023</v>
      </c>
      <c r="Y75" s="1">
        <f ca="1"/>
        <v>1219.6787132497693</v>
      </c>
      <c r="Z75" s="1">
        <f ca="1"/>
        <v>1352.6525544795716</v>
      </c>
      <c r="AA75" s="1">
        <f ca="1"/>
        <v>1547.3592182200816</v>
      </c>
      <c r="AB75" s="1">
        <f ca="1"/>
        <v>1109.9424784756582</v>
      </c>
      <c r="AC75" s="1">
        <f ca="1"/>
        <v>1676.718326178978</v>
      </c>
      <c r="AD75" s="1">
        <f ca="1"/>
        <v>1057.0734680055791</v>
      </c>
      <c r="AE75" s="1">
        <f ca="1"/>
        <v>1570.5560092736021</v>
      </c>
      <c r="AF75" s="1">
        <f ca="1"/>
        <v>1194.5333547031903</v>
      </c>
      <c r="AG75" s="1">
        <f ca="1"/>
        <v>1410.323291685618</v>
      </c>
      <c r="AH75" s="1">
        <f ca="1"/>
        <v>1485.1103598384213</v>
      </c>
      <c r="AI75" s="1">
        <f ca="1"/>
        <v>1348.5950819237057</v>
      </c>
      <c r="AJ75" s="1">
        <f ca="1"/>
        <v>1212.4918063734704</v>
      </c>
      <c r="AK75" s="1">
        <f ca="1"/>
        <v>1243.7543478303792</v>
      </c>
      <c r="AL75" s="1">
        <f ca="1"/>
        <v>1245.9654517105807</v>
      </c>
      <c r="AM75" s="1">
        <f ca="1"/>
        <v>1350.0583674293309</v>
      </c>
      <c r="AN75" s="1">
        <f ca="1"/>
        <v>1130.4790996496599</v>
      </c>
      <c r="AO75" s="1">
        <f ca="1"/>
        <v>1340.0704897353978</v>
      </c>
      <c r="AP75" s="1">
        <f ca="1"/>
        <v>1210.5889297586962</v>
      </c>
      <c r="AQ75" s="1">
        <f ca="1"/>
        <v>1607.6620865427394</v>
      </c>
      <c r="AR75" s="1">
        <f ca="1"/>
        <v>1122.361363130035</v>
      </c>
      <c r="AS75" s="1">
        <f ca="1"/>
        <v>1202.9341329666008</v>
      </c>
      <c r="AT75" s="1">
        <f ca="1"/>
        <v>1223.6621102359575</v>
      </c>
      <c r="AU75" s="1">
        <f ca="1"/>
        <v>1149.2328612753477</v>
      </c>
      <c r="AV75" s="1">
        <f ca="1"/>
        <v>1234.1875157592697</v>
      </c>
      <c r="AW75" s="1">
        <f ca="1"/>
        <v>1282.6511739566231</v>
      </c>
      <c r="AX75" s="1">
        <f ca="1"/>
        <v>1562.3299668238224</v>
      </c>
      <c r="AY75" s="1">
        <f ca="1"/>
        <v>1216.5270232222322</v>
      </c>
      <c r="AZ75" s="1">
        <f ca="1"/>
        <v>1531.5092272834829</v>
      </c>
      <c r="BA75" s="1">
        <f ca="1"/>
        <v>1268.223825318998</v>
      </c>
      <c r="BB75" s="1">
        <f ca="1"/>
        <v>1476.3433312435895</v>
      </c>
      <c r="BC75" s="1">
        <f ca="1"/>
        <v>1220.6233790475762</v>
      </c>
      <c r="BD75" s="1">
        <f ca="1"/>
        <v>1271.4833115978156</v>
      </c>
      <c r="BE75" s="1">
        <f ca="1"/>
        <v>1241.7621444749327</v>
      </c>
      <c r="BF75" s="1">
        <f ca="1"/>
        <v>1050.8371795043192</v>
      </c>
      <c r="BG75" s="1">
        <f ca="1"/>
        <v>1279.7013771917289</v>
      </c>
      <c r="BH75" s="1">
        <f ca="1"/>
        <v>1448.5843394397868</v>
      </c>
      <c r="BI75" s="1">
        <f ca="1"/>
        <v>1085.081691726926</v>
      </c>
      <c r="BJ75" s="1">
        <f ca="1"/>
        <v>980.98644448908749</v>
      </c>
      <c r="BK75" s="1">
        <f ca="1"/>
        <v>1112.0286255662472</v>
      </c>
      <c r="BL75" s="1">
        <f ca="1"/>
        <v>1358.6877617163111</v>
      </c>
      <c r="BM75" s="1">
        <f ca="1"/>
        <v>1481.8450712315457</v>
      </c>
      <c r="BN75" s="1">
        <f ca="1"/>
        <v>1157.0422984662659</v>
      </c>
      <c r="BO75" s="1">
        <f ca="1"/>
        <v>1425.9355881082608</v>
      </c>
      <c r="BP75" s="1">
        <f ca="1"/>
        <v>1386.1234985283118</v>
      </c>
      <c r="BQ75" s="1">
        <f ca="1"/>
        <v>1405.0908479768293</v>
      </c>
      <c r="BR75" s="1">
        <f ca="1"/>
        <v>1367.2535820975656</v>
      </c>
      <c r="BS75" s="1">
        <f ca="1"/>
        <v>1280.5396342953691</v>
      </c>
      <c r="BT75" s="1">
        <f ca="1"/>
        <v>1268.4487840044624</v>
      </c>
      <c r="BU75" s="1">
        <f ca="1"/>
        <v>1374.4685928118759</v>
      </c>
      <c r="BV75" s="1">
        <f ca="1"/>
        <v>1361.7090344926705</v>
      </c>
      <c r="BW75" s="1">
        <f ca="1"/>
        <v>1351.0956436771457</v>
      </c>
      <c r="BX75" s="1">
        <f ca="1"/>
        <v>1354.2812741289113</v>
      </c>
      <c r="BY75" s="1">
        <f ca="1"/>
        <v>1185.8827438821143</v>
      </c>
      <c r="BZ75" s="1">
        <f ca="1"/>
        <v>1077.1201834229435</v>
      </c>
      <c r="CA75" s="1">
        <f ca="1"/>
        <v>1484.4530206213362</v>
      </c>
      <c r="CB75" s="1">
        <f ca="1"/>
        <v>1329.0977947895642</v>
      </c>
      <c r="CC75" s="1">
        <f ca="1"/>
        <v>1232.1309441292799</v>
      </c>
      <c r="CD75" s="1">
        <f ca="1"/>
        <v>1459.0267754320546</v>
      </c>
      <c r="CE75" s="1">
        <f ca="1"/>
        <v>1345.400202313642</v>
      </c>
      <c r="CF75" s="1">
        <f ca="1"/>
        <v>1444.7643430213889</v>
      </c>
      <c r="CG75" s="1">
        <f ca="1"/>
        <v>1471.0518490524637</v>
      </c>
      <c r="CH75" s="1">
        <f ca="1"/>
        <v>1216.9206009571215</v>
      </c>
      <c r="CI75" s="1">
        <f ca="1"/>
        <v>1256.714944663785</v>
      </c>
      <c r="CJ75" s="1">
        <f ca="1"/>
        <v>1389.7200255322066</v>
      </c>
      <c r="CK75" s="1">
        <f ca="1"/>
        <v>1034.2299207733111</v>
      </c>
      <c r="CL75" s="1">
        <f ca="1"/>
        <v>1334.2053877617152</v>
      </c>
      <c r="CM75" s="1">
        <f ca="1"/>
        <v>1395.7283558867907</v>
      </c>
      <c r="CN75" s="1">
        <f ca="1"/>
        <v>1373.0108525481623</v>
      </c>
      <c r="CO75" s="1">
        <f ca="1"/>
        <v>1420.2707903394794</v>
      </c>
      <c r="CP75" s="1">
        <f ca="1"/>
        <v>1215.873803854367</v>
      </c>
      <c r="CQ75" s="1">
        <f ca="1"/>
        <v>1031.297252285246</v>
      </c>
      <c r="CR75" s="1">
        <f ca="1"/>
        <v>1411.7716231034003</v>
      </c>
      <c r="CS75" s="1">
        <f ca="1"/>
        <v>1278.0368408911256</v>
      </c>
      <c r="CT75" s="1">
        <f ca="1"/>
        <v>1086.6768293066878</v>
      </c>
      <c r="CU75" s="1">
        <f ca="1"/>
        <v>1075.1192585075639</v>
      </c>
      <c r="CV75" s="1">
        <f ca="1"/>
        <v>1206.4111870388801</v>
      </c>
      <c r="CW75" s="1">
        <f ca="1"/>
        <v>1403.4865067682022</v>
      </c>
      <c r="CX75" s="1">
        <f ca="1"/>
        <v>1257.8256758307757</v>
      </c>
      <c r="CY75" s="1">
        <f ca="1"/>
        <v>1090.8572257398689</v>
      </c>
      <c r="CZ75" s="1">
        <f ca="1"/>
        <v>1144.5958349052642</v>
      </c>
      <c r="DA75" s="1">
        <f ca="1"/>
        <v>1349.8557050166637</v>
      </c>
      <c r="DB75" s="1">
        <f ca="1"/>
        <v>1074.6402602017752</v>
      </c>
      <c r="DC75" s="1">
        <f ca="1"/>
        <v>1372.363766902957</v>
      </c>
      <c r="DD75" s="1">
        <f ca="1"/>
        <v>1282.4046320156567</v>
      </c>
      <c r="DE75" s="1">
        <f ca="1"/>
        <v>1400.7300475385393</v>
      </c>
      <c r="DF75" s="1">
        <f ca="1"/>
        <v>1405.3335801576168</v>
      </c>
      <c r="DG75" s="1">
        <f ca="1"/>
        <v>1447.9653140874025</v>
      </c>
      <c r="DH75" s="1">
        <f ca="1"/>
        <v>1262.0004317988721</v>
      </c>
      <c r="DI75" s="1">
        <f ca="1"/>
        <v>1195.9469997797739</v>
      </c>
      <c r="DJ75" s="1">
        <f ca="1"/>
        <v>1293.3154129142829</v>
      </c>
      <c r="DK75" s="1">
        <f ca="1"/>
        <v>1194.5623590447349</v>
      </c>
    </row>
    <row r="76" spans="2:115" x14ac:dyDescent="0.15">
      <c r="B76" s="16" t="s">
        <v>46</v>
      </c>
      <c r="C76" s="17"/>
      <c r="D76" s="19"/>
      <c r="E76" s="23"/>
      <c r="F76" s="24"/>
      <c r="G76" s="24"/>
      <c r="H76" s="24"/>
      <c r="I76" s="24"/>
      <c r="J76" s="24"/>
      <c r="K76" s="24"/>
      <c r="L76" s="24"/>
      <c r="M76" s="24"/>
      <c r="N76" s="20"/>
      <c r="O76" s="10"/>
      <c r="P76" s="10"/>
      <c r="Q76" s="10"/>
      <c r="R76" s="10"/>
      <c r="S76" s="10"/>
      <c r="T76" s="10"/>
    </row>
    <row r="77" spans="2:115" x14ac:dyDescent="0.15">
      <c r="B77" s="1" t="s">
        <v>47</v>
      </c>
      <c r="C77" s="1" t="s">
        <v>14</v>
      </c>
      <c r="D77" s="2" t="s">
        <v>41</v>
      </c>
      <c r="H77" s="31">
        <f>H67*E72</f>
        <v>11244.749999999998</v>
      </c>
      <c r="I77" s="31">
        <f>H77*SQRT(I67/H67*I67/H67+F72/E72*F72/E72)</f>
        <v>4398.2159178557886</v>
      </c>
      <c r="J77" s="28">
        <f ca="1">AVERAGE(_xlfn.ANCHORARRAY(P77))</f>
        <v>10955.087595465096</v>
      </c>
      <c r="K77" s="28">
        <f ca="1">_xlfn.STDEV.P(_xlfn.ANCHORARRAY(P77))</f>
        <v>4344.7382069090954</v>
      </c>
      <c r="L77" s="28">
        <f ca="1">PERCENTILE(_xlfn.ANCHORARRAY(P77),1/2*(1-sims!$N$1))</f>
        <v>4969.1934181838087</v>
      </c>
      <c r="M77" s="28">
        <f ca="1">PERCENTILE(_xlfn.ANCHORARRAY(P77),1/2*(1+sims!$N$1))</f>
        <v>19466.255477847415</v>
      </c>
      <c r="N77" s="15">
        <f ca="1">1/2*(M77-L77)/J77</f>
        <v>0.66165888375300286</v>
      </c>
      <c r="O77" s="3"/>
      <c r="P77" s="4" cm="1">
        <f t="array" aca="1" ref="P77:DK77" ca="1">_xlfn.ANCHORARRAY(P67)*_xlfn.ANCHORARRAY(P72)</f>
        <v>15625.987510074559</v>
      </c>
      <c r="Q77" s="4">
        <f ca="1"/>
        <v>9077.4770155865372</v>
      </c>
      <c r="R77" s="4">
        <f ca="1"/>
        <v>12562.531954618538</v>
      </c>
      <c r="S77" s="4">
        <f ca="1"/>
        <v>17489.209612335111</v>
      </c>
      <c r="T77" s="4">
        <f ca="1"/>
        <v>8770.5333246489408</v>
      </c>
      <c r="U77" s="1">
        <f ca="1"/>
        <v>10993.602386387249</v>
      </c>
      <c r="V77" s="1">
        <f ca="1"/>
        <v>10690.572486800469</v>
      </c>
      <c r="W77" s="1">
        <f ca="1"/>
        <v>10198.440952372111</v>
      </c>
      <c r="X77" s="1">
        <f ca="1"/>
        <v>7464.9663266403404</v>
      </c>
      <c r="Y77" s="1">
        <f ca="1"/>
        <v>8964.6683774673911</v>
      </c>
      <c r="Z77" s="1">
        <f ca="1"/>
        <v>8777.4093354836405</v>
      </c>
      <c r="AA77" s="1">
        <f ca="1"/>
        <v>21096.307604659887</v>
      </c>
      <c r="AB77" s="1">
        <f ca="1"/>
        <v>21282.399170835637</v>
      </c>
      <c r="AC77" s="1">
        <f ca="1"/>
        <v>15160.257325390499</v>
      </c>
      <c r="AD77" s="1">
        <f ca="1"/>
        <v>8845.0034502610706</v>
      </c>
      <c r="AE77" s="1">
        <f ca="1"/>
        <v>3973.5934855814317</v>
      </c>
      <c r="AF77" s="1">
        <f ca="1"/>
        <v>10866.263035506006</v>
      </c>
      <c r="AG77" s="1">
        <f ca="1"/>
        <v>9450.1463003156423</v>
      </c>
      <c r="AH77" s="1">
        <f ca="1"/>
        <v>4913.6009044682714</v>
      </c>
      <c r="AI77" s="1">
        <f ca="1"/>
        <v>11267.574591759092</v>
      </c>
      <c r="AJ77" s="1">
        <f ca="1"/>
        <v>6632.6040916135498</v>
      </c>
      <c r="AK77" s="1">
        <f ca="1"/>
        <v>9571.3165150249024</v>
      </c>
      <c r="AL77" s="1">
        <f ca="1"/>
        <v>19437.059226278339</v>
      </c>
      <c r="AM77" s="1">
        <f ca="1"/>
        <v>6481.5211703207688</v>
      </c>
      <c r="AN77" s="1">
        <f ca="1"/>
        <v>14650.966842987398</v>
      </c>
      <c r="AO77" s="1">
        <f ca="1"/>
        <v>12025.452354800807</v>
      </c>
      <c r="AP77" s="1">
        <f ca="1"/>
        <v>4178.3596222888455</v>
      </c>
      <c r="AQ77" s="1">
        <f ca="1"/>
        <v>7828.7016949335175</v>
      </c>
      <c r="AR77" s="1">
        <f ca="1"/>
        <v>6311.7774582712836</v>
      </c>
      <c r="AS77" s="1">
        <f ca="1"/>
        <v>15326.736458707206</v>
      </c>
      <c r="AT77" s="1">
        <f ca="1"/>
        <v>5146.6910113851327</v>
      </c>
      <c r="AU77" s="1">
        <f ca="1"/>
        <v>20977.611491546159</v>
      </c>
      <c r="AV77" s="1">
        <f ca="1"/>
        <v>6996.3821603214528</v>
      </c>
      <c r="AW77" s="1">
        <f ca="1"/>
        <v>6107.0665650023539</v>
      </c>
      <c r="AX77" s="1">
        <f ca="1"/>
        <v>9955.5657701618165</v>
      </c>
      <c r="AY77" s="1">
        <f ca="1"/>
        <v>9918.3941132789605</v>
      </c>
      <c r="AZ77" s="1">
        <f ca="1"/>
        <v>8754.5237483215406</v>
      </c>
      <c r="BA77" s="1">
        <f ca="1"/>
        <v>14854.946506942029</v>
      </c>
      <c r="BB77" s="1">
        <f ca="1"/>
        <v>6514.9579185351467</v>
      </c>
      <c r="BC77" s="1">
        <f ca="1"/>
        <v>15734.478280003836</v>
      </c>
      <c r="BD77" s="1">
        <f ca="1"/>
        <v>6834.2917893325994</v>
      </c>
      <c r="BE77" s="1">
        <f ca="1"/>
        <v>16571.577924780027</v>
      </c>
      <c r="BF77" s="1">
        <f ca="1"/>
        <v>11919.825509703038</v>
      </c>
      <c r="BG77" s="1">
        <f ca="1"/>
        <v>16003.626697717247</v>
      </c>
      <c r="BH77" s="1">
        <f ca="1"/>
        <v>9035.7622488587876</v>
      </c>
      <c r="BI77" s="1">
        <f ca="1"/>
        <v>5256.264518691969</v>
      </c>
      <c r="BJ77" s="1">
        <f ca="1"/>
        <v>8007.1524089130862</v>
      </c>
      <c r="BK77" s="1">
        <f ca="1"/>
        <v>6503.1780322867935</v>
      </c>
      <c r="BL77" s="1">
        <f ca="1"/>
        <v>6461.016309394884</v>
      </c>
      <c r="BM77" s="1">
        <f ca="1"/>
        <v>8869.9283802749396</v>
      </c>
      <c r="BN77" s="1">
        <f ca="1"/>
        <v>12583.425975344368</v>
      </c>
      <c r="BO77" s="1">
        <f ca="1"/>
        <v>16364.527260119179</v>
      </c>
      <c r="BP77" s="1">
        <f ca="1"/>
        <v>10359.920228339461</v>
      </c>
      <c r="BQ77" s="1">
        <f ca="1"/>
        <v>6418.7728167973501</v>
      </c>
      <c r="BR77" s="1">
        <f ca="1"/>
        <v>14391.679712160951</v>
      </c>
      <c r="BS77" s="1">
        <f ca="1"/>
        <v>12622.162485201277</v>
      </c>
      <c r="BT77" s="1">
        <f ca="1"/>
        <v>6526.3871202090759</v>
      </c>
      <c r="BU77" s="1">
        <f ca="1"/>
        <v>6524.3461913841929</v>
      </c>
      <c r="BV77" s="1">
        <f ca="1"/>
        <v>16416.953539266095</v>
      </c>
      <c r="BW77" s="1">
        <f ca="1"/>
        <v>9406.7505779860967</v>
      </c>
      <c r="BX77" s="1">
        <f ca="1"/>
        <v>9428.2032625181109</v>
      </c>
      <c r="BY77" s="1">
        <f ca="1"/>
        <v>12180.334296750705</v>
      </c>
      <c r="BZ77" s="1">
        <f ca="1"/>
        <v>10567.258398680324</v>
      </c>
      <c r="CA77" s="1">
        <f ca="1"/>
        <v>8726.6590647012472</v>
      </c>
      <c r="CB77" s="1">
        <f ca="1"/>
        <v>4972.1193399583108</v>
      </c>
      <c r="CC77" s="1">
        <f ca="1"/>
        <v>13535.683887115905</v>
      </c>
      <c r="CD77" s="1">
        <f ca="1"/>
        <v>4817.9357796504173</v>
      </c>
      <c r="CE77" s="1">
        <f ca="1"/>
        <v>6382.7633634602798</v>
      </c>
      <c r="CF77" s="1">
        <f ca="1"/>
        <v>10924.654442706385</v>
      </c>
      <c r="CG77" s="1">
        <f ca="1"/>
        <v>8958.791904967984</v>
      </c>
      <c r="CH77" s="1">
        <f ca="1"/>
        <v>15668.055034781908</v>
      </c>
      <c r="CI77" s="1">
        <f ca="1"/>
        <v>11057.584927479797</v>
      </c>
      <c r="CJ77" s="1">
        <f ca="1"/>
        <v>17606.104046977522</v>
      </c>
      <c r="CK77" s="1">
        <f ca="1"/>
        <v>8711.4270105228679</v>
      </c>
      <c r="CL77" s="1">
        <f ca="1"/>
        <v>5910.5594916600639</v>
      </c>
      <c r="CM77" s="1">
        <f ca="1"/>
        <v>17889.877188642084</v>
      </c>
      <c r="CN77" s="1">
        <f ca="1"/>
        <v>4825.6727371878296</v>
      </c>
      <c r="CO77" s="1">
        <f ca="1"/>
        <v>11287.084230966193</v>
      </c>
      <c r="CP77" s="1">
        <f ca="1"/>
        <v>7993.862794345031</v>
      </c>
      <c r="CQ77" s="1">
        <f ca="1"/>
        <v>15348.682084485443</v>
      </c>
      <c r="CR77" s="1">
        <f ca="1"/>
        <v>11488.10477097142</v>
      </c>
      <c r="CS77" s="1">
        <f ca="1"/>
        <v>20020.984257659853</v>
      </c>
      <c r="CT77" s="1">
        <f ca="1"/>
        <v>12126.665350274003</v>
      </c>
      <c r="CU77" s="1">
        <f ca="1"/>
        <v>6712.4526210093081</v>
      </c>
      <c r="CV77" s="1">
        <f ca="1"/>
        <v>11426.989609412458</v>
      </c>
      <c r="CW77" s="1">
        <f ca="1"/>
        <v>10599.215795136655</v>
      </c>
      <c r="CX77" s="1">
        <f ca="1"/>
        <v>11714.95766906425</v>
      </c>
      <c r="CY77" s="1">
        <f ca="1"/>
        <v>19177.840179183317</v>
      </c>
      <c r="CZ77" s="1">
        <f ca="1"/>
        <v>12731.383535422023</v>
      </c>
      <c r="DA77" s="1">
        <f ca="1"/>
        <v>15683.769612912967</v>
      </c>
      <c r="DB77" s="1">
        <f ca="1"/>
        <v>20672.362021847519</v>
      </c>
      <c r="DC77" s="1">
        <f ca="1"/>
        <v>17091.511200785993</v>
      </c>
      <c r="DD77" s="1">
        <f ca="1"/>
        <v>13780.31884228321</v>
      </c>
      <c r="DE77" s="1">
        <f ca="1"/>
        <v>7163.3271441363031</v>
      </c>
      <c r="DF77" s="1">
        <f ca="1"/>
        <v>8665.6899303706414</v>
      </c>
      <c r="DG77" s="1">
        <f ca="1"/>
        <v>10787.678299659145</v>
      </c>
      <c r="DH77" s="1">
        <f ca="1"/>
        <v>11041.039335960073</v>
      </c>
      <c r="DI77" s="1">
        <f ca="1"/>
        <v>10822.945714479554</v>
      </c>
      <c r="DJ77" s="1">
        <f ca="1"/>
        <v>6347.7802363684877</v>
      </c>
      <c r="DK77" s="1">
        <f ca="1"/>
        <v>8707.2222533347758</v>
      </c>
    </row>
    <row r="78" spans="2:115" x14ac:dyDescent="0.15">
      <c r="B78" s="1" t="s">
        <v>47</v>
      </c>
      <c r="C78" s="1" t="s">
        <v>15</v>
      </c>
      <c r="D78" s="2" t="s">
        <v>41</v>
      </c>
      <c r="H78" s="31">
        <f>H68*E73</f>
        <v>20628.299999999996</v>
      </c>
      <c r="I78" s="31">
        <f>H78*SQRT(I68/H68*I68/H68+F73/E73*F73/E73)</f>
        <v>13359.84793766041</v>
      </c>
      <c r="J78" s="28">
        <f ca="1">AVERAGE(_xlfn.ANCHORARRAY(P78))</f>
        <v>22137.612828557812</v>
      </c>
      <c r="K78" s="28">
        <f ca="1">_xlfn.STDEV.P(_xlfn.ANCHORARRAY(P78))</f>
        <v>17170.768154826801</v>
      </c>
      <c r="L78" s="28">
        <f ca="1">PERCENTILE(_xlfn.ANCHORARRAY(P78),1/2*(1-sims!$N$1))</f>
        <v>3484.4945392005848</v>
      </c>
      <c r="M78" s="28">
        <f ca="1">PERCENTILE(_xlfn.ANCHORARRAY(P78),1/2*(1+sims!$N$1))</f>
        <v>48202.991522491051</v>
      </c>
      <c r="N78" s="15">
        <f ca="1">1/2*(M78-L78)/J78</f>
        <v>1.0100117237031767</v>
      </c>
      <c r="O78" s="3"/>
      <c r="P78" s="4" cm="1">
        <f t="array" aca="1" ref="P78:DK78" ca="1">_xlfn.ANCHORARRAY(P68)*_xlfn.ANCHORARRAY(P73)</f>
        <v>27128.496426090227</v>
      </c>
      <c r="Q78" s="4">
        <f ca="1"/>
        <v>31278.053639784423</v>
      </c>
      <c r="R78" s="4">
        <f ca="1"/>
        <v>18799.826173038546</v>
      </c>
      <c r="S78" s="4">
        <f ca="1"/>
        <v>9220.1390533062131</v>
      </c>
      <c r="T78" s="4">
        <f ca="1"/>
        <v>4903.1698415109931</v>
      </c>
      <c r="U78" s="1">
        <f ca="1"/>
        <v>21207.737601393099</v>
      </c>
      <c r="V78" s="1">
        <f ca="1"/>
        <v>1612.5031252078134</v>
      </c>
      <c r="W78" s="1">
        <f ca="1"/>
        <v>31779.46953586239</v>
      </c>
      <c r="X78" s="1">
        <f ca="1"/>
        <v>34428.672389867177</v>
      </c>
      <c r="Y78" s="1">
        <f ca="1"/>
        <v>15162.388611613202</v>
      </c>
      <c r="Z78" s="1">
        <f ca="1"/>
        <v>17892.929320447427</v>
      </c>
      <c r="AA78" s="1">
        <f ca="1"/>
        <v>21120.616277995738</v>
      </c>
      <c r="AB78" s="1">
        <f ca="1"/>
        <v>14871.605159022662</v>
      </c>
      <c r="AC78" s="1">
        <f ca="1"/>
        <v>82370.863096010027</v>
      </c>
      <c r="AD78" s="1">
        <f ca="1"/>
        <v>31134.397905281807</v>
      </c>
      <c r="AE78" s="1">
        <f ca="1"/>
        <v>43598.646845521842</v>
      </c>
      <c r="AF78" s="1">
        <f ca="1"/>
        <v>36016.653799159365</v>
      </c>
      <c r="AG78" s="1">
        <f ca="1"/>
        <v>23473.21137617169</v>
      </c>
      <c r="AH78" s="1">
        <f ca="1"/>
        <v>29229.972125193475</v>
      </c>
      <c r="AI78" s="1">
        <f ca="1"/>
        <v>14537.993150971735</v>
      </c>
      <c r="AJ78" s="1">
        <f ca="1"/>
        <v>20427.969953741063</v>
      </c>
      <c r="AK78" s="1">
        <f ca="1"/>
        <v>14303.972435645286</v>
      </c>
      <c r="AL78" s="1">
        <f ca="1"/>
        <v>10358.774826941177</v>
      </c>
      <c r="AM78" s="1">
        <f ca="1"/>
        <v>37392.901846701585</v>
      </c>
      <c r="AN78" s="1">
        <f ca="1"/>
        <v>45911.154036623208</v>
      </c>
      <c r="AO78" s="1">
        <f ca="1"/>
        <v>14315.237132183862</v>
      </c>
      <c r="AP78" s="1">
        <f ca="1"/>
        <v>32312.673969354346</v>
      </c>
      <c r="AQ78" s="1">
        <f ca="1"/>
        <v>29559.664189863965</v>
      </c>
      <c r="AR78" s="1">
        <f ca="1"/>
        <v>91880.879482302917</v>
      </c>
      <c r="AS78" s="1">
        <f ca="1"/>
        <v>47856.359564639271</v>
      </c>
      <c r="AT78" s="1">
        <f ca="1"/>
        <v>43113.651465693343</v>
      </c>
      <c r="AU78" s="1">
        <f ca="1"/>
        <v>34466.815623176059</v>
      </c>
      <c r="AV78" s="1">
        <f ca="1"/>
        <v>26445.454979212314</v>
      </c>
      <c r="AW78" s="1">
        <f ca="1"/>
        <v>35648.27402745196</v>
      </c>
      <c r="AX78" s="1">
        <f ca="1"/>
        <v>11292.412412861695</v>
      </c>
      <c r="AY78" s="1">
        <f ca="1"/>
        <v>27518.647308413674</v>
      </c>
      <c r="AZ78" s="1">
        <f ca="1"/>
        <v>9389.7767485149725</v>
      </c>
      <c r="BA78" s="1">
        <f ca="1"/>
        <v>29963.952996435481</v>
      </c>
      <c r="BB78" s="1">
        <f ca="1"/>
        <v>26729.852208956494</v>
      </c>
      <c r="BC78" s="1">
        <f ca="1"/>
        <v>20973.180146846433</v>
      </c>
      <c r="BD78" s="1">
        <f ca="1"/>
        <v>16845.101109237221</v>
      </c>
      <c r="BE78" s="1">
        <f ca="1"/>
        <v>54788.998721675314</v>
      </c>
      <c r="BF78" s="1">
        <f ca="1"/>
        <v>11811.39377514355</v>
      </c>
      <c r="BG78" s="1">
        <f ca="1"/>
        <v>23440.868466614946</v>
      </c>
      <c r="BH78" s="1">
        <f ca="1"/>
        <v>16796.286741611846</v>
      </c>
      <c r="BI78" s="1">
        <f ca="1"/>
        <v>5276.1598817000558</v>
      </c>
      <c r="BJ78" s="1">
        <f ca="1"/>
        <v>3575.5354720116388</v>
      </c>
      <c r="BK78" s="1">
        <f ca="1"/>
        <v>8759.7412994524402</v>
      </c>
      <c r="BL78" s="1">
        <f ca="1"/>
        <v>24953.900523582121</v>
      </c>
      <c r="BM78" s="1">
        <f ca="1"/>
        <v>4009.2518369355671</v>
      </c>
      <c r="BN78" s="1">
        <f ca="1"/>
        <v>34485.51456174445</v>
      </c>
      <c r="BO78" s="1">
        <f ca="1"/>
        <v>11156.769121985799</v>
      </c>
      <c r="BP78" s="1">
        <f ca="1"/>
        <v>7816.0692399253257</v>
      </c>
      <c r="BQ78" s="1">
        <f ca="1"/>
        <v>4764.2105316036159</v>
      </c>
      <c r="BR78" s="1">
        <f ca="1"/>
        <v>7982.7053276784391</v>
      </c>
      <c r="BS78" s="1">
        <f ca="1"/>
        <v>12583.872174826967</v>
      </c>
      <c r="BT78" s="1">
        <f ca="1"/>
        <v>9723.8810792968216</v>
      </c>
      <c r="BU78" s="1">
        <f ca="1"/>
        <v>26743.872977559837</v>
      </c>
      <c r="BV78" s="1">
        <f ca="1"/>
        <v>85657.462463156713</v>
      </c>
      <c r="BW78" s="1">
        <f ca="1"/>
        <v>9475.1499059906564</v>
      </c>
      <c r="BX78" s="1">
        <f ca="1"/>
        <v>24091.12100450397</v>
      </c>
      <c r="BY78" s="1">
        <f ca="1"/>
        <v>15729.147169405574</v>
      </c>
      <c r="BZ78" s="1">
        <f ca="1"/>
        <v>16627.802315923291</v>
      </c>
      <c r="CA78" s="1">
        <f ca="1"/>
        <v>19013.110474495079</v>
      </c>
      <c r="CB78" s="1">
        <f ca="1"/>
        <v>18775.937110201969</v>
      </c>
      <c r="CC78" s="1">
        <f ca="1"/>
        <v>16390.699566865162</v>
      </c>
      <c r="CD78" s="1">
        <f ca="1"/>
        <v>8067.7399574791098</v>
      </c>
      <c r="CE78" s="1">
        <f ca="1"/>
        <v>13484.559128055058</v>
      </c>
      <c r="CF78" s="1">
        <f ca="1"/>
        <v>15407.907141971411</v>
      </c>
      <c r="CG78" s="1">
        <f ca="1"/>
        <v>16904.546475553398</v>
      </c>
      <c r="CH78" s="1">
        <f ca="1"/>
        <v>2841.5507698992287</v>
      </c>
      <c r="CI78" s="1">
        <f ca="1"/>
        <v>15776.42477072435</v>
      </c>
      <c r="CJ78" s="1">
        <f ca="1"/>
        <v>34885.046135826342</v>
      </c>
      <c r="CK78" s="1">
        <f ca="1"/>
        <v>10770.810371691965</v>
      </c>
      <c r="CL78" s="1">
        <f ca="1"/>
        <v>27940.626265974788</v>
      </c>
      <c r="CM78" s="1">
        <f ca="1"/>
        <v>7301.2090466640984</v>
      </c>
      <c r="CN78" s="1">
        <f ca="1"/>
        <v>13654.64833134816</v>
      </c>
      <c r="CO78" s="1">
        <f ca="1"/>
        <v>44445.041843999032</v>
      </c>
      <c r="CP78" s="1">
        <f ca="1"/>
        <v>45646.364254304201</v>
      </c>
      <c r="CQ78" s="1">
        <f ca="1"/>
        <v>2853.6861886191195</v>
      </c>
      <c r="CR78" s="1">
        <f ca="1"/>
        <v>3514.7837375423778</v>
      </c>
      <c r="CS78" s="1">
        <f ca="1"/>
        <v>28258.106605563684</v>
      </c>
      <c r="CT78" s="1">
        <f ca="1"/>
        <v>20092.092934837568</v>
      </c>
      <c r="CU78" s="1">
        <f ca="1"/>
        <v>4130.7961402676056</v>
      </c>
      <c r="CV78" s="1">
        <f ca="1"/>
        <v>17310.217391686561</v>
      </c>
      <c r="CW78" s="1">
        <f ca="1"/>
        <v>11319.962543846408</v>
      </c>
      <c r="CX78" s="1">
        <f ca="1"/>
        <v>34563.100554838886</v>
      </c>
      <c r="CY78" s="1">
        <f ca="1"/>
        <v>26769.977147900747</v>
      </c>
      <c r="CZ78" s="1">
        <f ca="1"/>
        <v>6766.8009985526433</v>
      </c>
      <c r="DA78" s="1">
        <f ca="1"/>
        <v>13334.637240382805</v>
      </c>
      <c r="DB78" s="1">
        <f ca="1"/>
        <v>10174.507497686966</v>
      </c>
      <c r="DC78" s="1">
        <f ca="1"/>
        <v>22789.003590813936</v>
      </c>
      <c r="DD78" s="1">
        <f ca="1"/>
        <v>2009.4036855970014</v>
      </c>
      <c r="DE78" s="1">
        <f ca="1"/>
        <v>17269.48230452905</v>
      </c>
      <c r="DF78" s="1">
        <f ca="1"/>
        <v>66431.777033366481</v>
      </c>
      <c r="DG78" s="1">
        <f ca="1"/>
        <v>10832.313026833543</v>
      </c>
      <c r="DH78" s="1">
        <f ca="1"/>
        <v>7565.1601025866839</v>
      </c>
      <c r="DI78" s="1">
        <f ca="1"/>
        <v>31644.881459785356</v>
      </c>
      <c r="DJ78" s="1">
        <f ca="1"/>
        <v>2908.9997707065299</v>
      </c>
      <c r="DK78" s="1">
        <f ca="1"/>
        <v>5191.6047442098079</v>
      </c>
    </row>
    <row r="79" spans="2:115" x14ac:dyDescent="0.15">
      <c r="B79" s="1" t="s">
        <v>47</v>
      </c>
      <c r="C79" s="1" t="s">
        <v>16</v>
      </c>
      <c r="D79" s="2" t="s">
        <v>41</v>
      </c>
      <c r="H79" s="31">
        <f>H69*E74</f>
        <v>128732.99999999999</v>
      </c>
      <c r="I79" s="31">
        <f>H79*SQRT(I69/H69*I69/H69+F74/E74*F74/E74)</f>
        <v>59019.720721609578</v>
      </c>
      <c r="J79" s="28">
        <f ca="1">AVERAGE(_xlfn.ANCHORARRAY(P79))</f>
        <v>119116.7594819896</v>
      </c>
      <c r="K79" s="28">
        <f ca="1">_xlfn.STDEV.P(_xlfn.ANCHORARRAY(P79))</f>
        <v>49524.198524250154</v>
      </c>
      <c r="L79" s="28">
        <f ca="1">PERCENTILE(_xlfn.ANCHORARRAY(P79),1/2*(1-sims!$N$1))</f>
        <v>45030.420265604829</v>
      </c>
      <c r="M79" s="28">
        <f ca="1">PERCENTILE(_xlfn.ANCHORARRAY(P79),1/2*(1+sims!$N$1))</f>
        <v>210115.85162562129</v>
      </c>
      <c r="N79" s="15">
        <f ca="1">1/2*(M79-L79)/J79</f>
        <v>0.69295635676261536</v>
      </c>
      <c r="O79" s="3"/>
      <c r="P79" s="4" cm="1">
        <f t="array" aca="1" ref="P79:DK79" ca="1">_xlfn.ANCHORARRAY(P69)*_xlfn.ANCHORARRAY(P74)</f>
        <v>140927.45967950241</v>
      </c>
      <c r="Q79" s="4">
        <f ca="1"/>
        <v>119988.57483464935</v>
      </c>
      <c r="R79" s="4">
        <f ca="1"/>
        <v>82888.298908590441</v>
      </c>
      <c r="S79" s="4">
        <f ca="1"/>
        <v>66029.960195000458</v>
      </c>
      <c r="T79" s="4">
        <f ca="1"/>
        <v>69605.977544059715</v>
      </c>
      <c r="U79" s="1">
        <f ca="1"/>
        <v>114395.99585972694</v>
      </c>
      <c r="V79" s="1">
        <f ca="1"/>
        <v>153314.39740973487</v>
      </c>
      <c r="W79" s="1">
        <f ca="1"/>
        <v>167558.12470290632</v>
      </c>
      <c r="X79" s="1">
        <f ca="1"/>
        <v>119603.82633068647</v>
      </c>
      <c r="Y79" s="1">
        <f ca="1"/>
        <v>94223.006286801727</v>
      </c>
      <c r="Z79" s="1">
        <f ca="1"/>
        <v>96667.769479321534</v>
      </c>
      <c r="AA79" s="1">
        <f ca="1"/>
        <v>152463.40647671072</v>
      </c>
      <c r="AB79" s="1">
        <f ca="1"/>
        <v>102699.5735113456</v>
      </c>
      <c r="AC79" s="1">
        <f ca="1"/>
        <v>201309.45157541183</v>
      </c>
      <c r="AD79" s="1">
        <f ca="1"/>
        <v>189102.26099514999</v>
      </c>
      <c r="AE79" s="1">
        <f ca="1"/>
        <v>165327.46711936305</v>
      </c>
      <c r="AF79" s="1">
        <f ca="1"/>
        <v>109372.81921081693</v>
      </c>
      <c r="AG79" s="1">
        <f ca="1"/>
        <v>45197.327071979176</v>
      </c>
      <c r="AH79" s="1">
        <f ca="1"/>
        <v>75109.807624275476</v>
      </c>
      <c r="AI79" s="1">
        <f ca="1"/>
        <v>54483.489227567392</v>
      </c>
      <c r="AJ79" s="1">
        <f ca="1"/>
        <v>192226.32778956581</v>
      </c>
      <c r="AK79" s="1">
        <f ca="1"/>
        <v>76812.402104038687</v>
      </c>
      <c r="AL79" s="1">
        <f ca="1"/>
        <v>147926.78123252926</v>
      </c>
      <c r="AM79" s="1">
        <f ca="1"/>
        <v>126015.9451397152</v>
      </c>
      <c r="AN79" s="1">
        <f ca="1"/>
        <v>93697.948039595547</v>
      </c>
      <c r="AO79" s="1">
        <f ca="1"/>
        <v>148221.23828747394</v>
      </c>
      <c r="AP79" s="1">
        <f ca="1"/>
        <v>62797.259940374657</v>
      </c>
      <c r="AQ79" s="1">
        <f ca="1"/>
        <v>118543.31138110536</v>
      </c>
      <c r="AR79" s="1">
        <f ca="1"/>
        <v>66225.412128820244</v>
      </c>
      <c r="AS79" s="1">
        <f ca="1"/>
        <v>130680.64124033212</v>
      </c>
      <c r="AT79" s="1">
        <f ca="1"/>
        <v>59133.815954416466</v>
      </c>
      <c r="AU79" s="1">
        <f ca="1"/>
        <v>116428.27790052566</v>
      </c>
      <c r="AV79" s="1">
        <f ca="1"/>
        <v>201503.34427711373</v>
      </c>
      <c r="AW79" s="1">
        <f ca="1"/>
        <v>172008.61188675198</v>
      </c>
      <c r="AX79" s="1">
        <f ca="1"/>
        <v>100483.56701020211</v>
      </c>
      <c r="AY79" s="1">
        <f ca="1"/>
        <v>122574.01926516148</v>
      </c>
      <c r="AZ79" s="1">
        <f ca="1"/>
        <v>177070.6230966404</v>
      </c>
      <c r="BA79" s="1">
        <f ca="1"/>
        <v>50019.753076253153</v>
      </c>
      <c r="BB79" s="1">
        <f ca="1"/>
        <v>108688.75260417824</v>
      </c>
      <c r="BC79" s="1">
        <f ca="1"/>
        <v>30535.569357568889</v>
      </c>
      <c r="BD79" s="1">
        <f ca="1"/>
        <v>218390.5660270302</v>
      </c>
      <c r="BE79" s="1">
        <f ca="1"/>
        <v>81310.372686636416</v>
      </c>
      <c r="BF79" s="1">
        <f ca="1"/>
        <v>76081.350209976154</v>
      </c>
      <c r="BG79" s="1">
        <f ca="1"/>
        <v>86738.751759688355</v>
      </c>
      <c r="BH79" s="1">
        <f ca="1"/>
        <v>125624.01617579488</v>
      </c>
      <c r="BI79" s="1">
        <f ca="1"/>
        <v>112820.63528271993</v>
      </c>
      <c r="BJ79" s="1">
        <f ca="1"/>
        <v>126945.38986522098</v>
      </c>
      <c r="BK79" s="1">
        <f ca="1"/>
        <v>99711.756037817569</v>
      </c>
      <c r="BL79" s="1">
        <f ca="1"/>
        <v>133095.86037994994</v>
      </c>
      <c r="BM79" s="1">
        <f ca="1"/>
        <v>223341.18843539854</v>
      </c>
      <c r="BN79" s="1">
        <f ca="1"/>
        <v>190890.96112899159</v>
      </c>
      <c r="BO79" s="1">
        <f ca="1"/>
        <v>47231.369013986579</v>
      </c>
      <c r="BP79" s="1">
        <f ca="1"/>
        <v>111324.15150367927</v>
      </c>
      <c r="BQ79" s="1">
        <f ca="1"/>
        <v>127121.88938607641</v>
      </c>
      <c r="BR79" s="1">
        <f ca="1"/>
        <v>41859.190944492235</v>
      </c>
      <c r="BS79" s="1">
        <f ca="1"/>
        <v>190149.84401048999</v>
      </c>
      <c r="BT79" s="1">
        <f ca="1"/>
        <v>146741.82657967202</v>
      </c>
      <c r="BU79" s="1">
        <f ca="1"/>
        <v>127701.85078614397</v>
      </c>
      <c r="BV79" s="1">
        <f ca="1"/>
        <v>78455.898801634423</v>
      </c>
      <c r="BW79" s="1">
        <f ca="1"/>
        <v>126349.60724500481</v>
      </c>
      <c r="BX79" s="1">
        <f ca="1"/>
        <v>195525.59918550876</v>
      </c>
      <c r="BY79" s="1">
        <f ca="1"/>
        <v>102409.77698530591</v>
      </c>
      <c r="BZ79" s="1">
        <f ca="1"/>
        <v>165084.49120965254</v>
      </c>
      <c r="CA79" s="1">
        <f ca="1"/>
        <v>150309.49266541758</v>
      </c>
      <c r="CB79" s="1">
        <f ca="1"/>
        <v>82773.556154311169</v>
      </c>
      <c r="CC79" s="1">
        <f ca="1"/>
        <v>94531.689909579916</v>
      </c>
      <c r="CD79" s="1">
        <f ca="1"/>
        <v>121112.92342058056</v>
      </c>
      <c r="CE79" s="1">
        <f ca="1"/>
        <v>109779.67386105267</v>
      </c>
      <c r="CF79" s="1">
        <f ca="1"/>
        <v>117591.01715512936</v>
      </c>
      <c r="CG79" s="1">
        <f ca="1"/>
        <v>41771.888827383336</v>
      </c>
      <c r="CH79" s="1">
        <f ca="1"/>
        <v>209925.15764266864</v>
      </c>
      <c r="CI79" s="1">
        <f ca="1"/>
        <v>179219.89226114162</v>
      </c>
      <c r="CJ79" s="1">
        <f ca="1"/>
        <v>73156.244988893231</v>
      </c>
      <c r="CK79" s="1">
        <f ca="1"/>
        <v>54095.19440003638</v>
      </c>
      <c r="CL79" s="1">
        <f ca="1"/>
        <v>148498.19459908665</v>
      </c>
      <c r="CM79" s="1">
        <f ca="1"/>
        <v>41066.957354476632</v>
      </c>
      <c r="CN79" s="1">
        <f ca="1"/>
        <v>88447.952300702411</v>
      </c>
      <c r="CO79" s="1">
        <f ca="1"/>
        <v>213739.03730172187</v>
      </c>
      <c r="CP79" s="1">
        <f ca="1"/>
        <v>97708.951930480645</v>
      </c>
      <c r="CQ79" s="1">
        <f ca="1"/>
        <v>234813.21579972818</v>
      </c>
      <c r="CR79" s="1">
        <f ca="1"/>
        <v>106814.47176019021</v>
      </c>
      <c r="CS79" s="1">
        <f ca="1"/>
        <v>152396.65551560704</v>
      </c>
      <c r="CT79" s="1">
        <f ca="1"/>
        <v>78767.771671797746</v>
      </c>
      <c r="CU79" s="1">
        <f ca="1"/>
        <v>114386.17066071628</v>
      </c>
      <c r="CV79" s="1">
        <f ca="1"/>
        <v>175533.0014331454</v>
      </c>
      <c r="CW79" s="1">
        <f ca="1"/>
        <v>35958.662682414804</v>
      </c>
      <c r="CX79" s="1">
        <f ca="1"/>
        <v>65388.413293475729</v>
      </c>
      <c r="CY79" s="1">
        <f ca="1"/>
        <v>122961.77536854362</v>
      </c>
      <c r="CZ79" s="1">
        <f ca="1"/>
        <v>82456.712239819361</v>
      </c>
      <c r="DA79" s="1">
        <f ca="1"/>
        <v>137177.22895470745</v>
      </c>
      <c r="DB79" s="1">
        <f ca="1"/>
        <v>59825.885610012971</v>
      </c>
      <c r="DC79" s="1">
        <f ca="1"/>
        <v>116112.13613222822</v>
      </c>
      <c r="DD79" s="1">
        <f ca="1"/>
        <v>215110.98511723857</v>
      </c>
      <c r="DE79" s="1">
        <f ca="1"/>
        <v>161805.73947629976</v>
      </c>
      <c r="DF79" s="1">
        <f ca="1"/>
        <v>103960.68706740446</v>
      </c>
      <c r="DG79" s="1">
        <f ca="1"/>
        <v>126555.64335392599</v>
      </c>
      <c r="DH79" s="1">
        <f ca="1"/>
        <v>63341.379846156124</v>
      </c>
      <c r="DI79" s="1">
        <f ca="1"/>
        <v>189064.98537381241</v>
      </c>
      <c r="DJ79" s="1">
        <f ca="1"/>
        <v>138757.62156202443</v>
      </c>
      <c r="DK79" s="1">
        <f ca="1"/>
        <v>49990.041110214857</v>
      </c>
    </row>
    <row r="80" spans="2:115" x14ac:dyDescent="0.15">
      <c r="B80" s="1" t="s">
        <v>47</v>
      </c>
      <c r="C80" s="1" t="s">
        <v>17</v>
      </c>
      <c r="D80" s="2" t="s">
        <v>41</v>
      </c>
      <c r="H80" s="31">
        <f>H70*E75</f>
        <v>128147.06666666665</v>
      </c>
      <c r="I80" s="31">
        <f>H80*SQRT(I70/H70*I70/H70+F75/E75*F75/E75)</f>
        <v>74430.644337233316</v>
      </c>
      <c r="J80" s="28">
        <f ca="1">AVERAGE(_xlfn.ANCHORARRAY(P80))</f>
        <v>128185.05387241559</v>
      </c>
      <c r="K80" s="28">
        <f ca="1">_xlfn.STDEV.P(_xlfn.ANCHORARRAY(P80))</f>
        <v>87049.817973757163</v>
      </c>
      <c r="L80" s="28">
        <f ca="1">PERCENTILE(_xlfn.ANCHORARRAY(P80),1/2*(1-sims!$N$1))</f>
        <v>33785.582524626494</v>
      </c>
      <c r="M80" s="28">
        <f ca="1">PERCENTILE(_xlfn.ANCHORARRAY(P80),1/2*(1+sims!$N$1))</f>
        <v>267466.52300966822</v>
      </c>
      <c r="N80" s="15">
        <f ca="1">1/2*(M80-L80)/J80</f>
        <v>0.91149839012287537</v>
      </c>
      <c r="O80" s="3"/>
      <c r="P80" s="4" cm="1">
        <f t="array" aca="1" ref="P80:DK80" ca="1">_xlfn.ANCHORARRAY(P70)*_xlfn.ANCHORARRAY(P75)</f>
        <v>114931.34106943844</v>
      </c>
      <c r="Q80" s="4">
        <f ca="1"/>
        <v>79989.077920639582</v>
      </c>
      <c r="R80" s="4">
        <f ca="1"/>
        <v>38597.635138248035</v>
      </c>
      <c r="S80" s="4">
        <f ca="1"/>
        <v>41018.705903637761</v>
      </c>
      <c r="T80" s="4">
        <f ca="1"/>
        <v>104626.77616642884</v>
      </c>
      <c r="U80" s="1">
        <f ca="1"/>
        <v>154417.6222895277</v>
      </c>
      <c r="V80" s="1">
        <f ca="1"/>
        <v>57859.077557962119</v>
      </c>
      <c r="W80" s="1">
        <f ca="1"/>
        <v>76726.300560282602</v>
      </c>
      <c r="X80" s="1">
        <f ca="1"/>
        <v>142472.60832823283</v>
      </c>
      <c r="Y80" s="1">
        <f ca="1"/>
        <v>86259.156576535315</v>
      </c>
      <c r="Z80" s="1">
        <f ca="1"/>
        <v>23089.753155769438</v>
      </c>
      <c r="AA80" s="1">
        <f ca="1"/>
        <v>376448.96764452645</v>
      </c>
      <c r="AB80" s="1">
        <f ca="1"/>
        <v>221132.98963328265</v>
      </c>
      <c r="AC80" s="1">
        <f ca="1"/>
        <v>73826.115134480075</v>
      </c>
      <c r="AD80" s="1">
        <f ca="1"/>
        <v>50184.939755728221</v>
      </c>
      <c r="AE80" s="1">
        <f ca="1"/>
        <v>65485.4952895858</v>
      </c>
      <c r="AF80" s="1">
        <f ca="1"/>
        <v>36107.547101636927</v>
      </c>
      <c r="AG80" s="1">
        <f ca="1"/>
        <v>89818.290084921202</v>
      </c>
      <c r="AH80" s="1">
        <f ca="1"/>
        <v>114719.9457214873</v>
      </c>
      <c r="AI80" s="1">
        <f ca="1"/>
        <v>50417.347836658861</v>
      </c>
      <c r="AJ80" s="1">
        <f ca="1"/>
        <v>177909.03152955865</v>
      </c>
      <c r="AK80" s="1">
        <f ca="1"/>
        <v>65600.426275303747</v>
      </c>
      <c r="AL80" s="1">
        <f ca="1"/>
        <v>66159.515729474922</v>
      </c>
      <c r="AM80" s="1">
        <f ca="1"/>
        <v>49808.451867758697</v>
      </c>
      <c r="AN80" s="1">
        <f ca="1"/>
        <v>114846.15810130382</v>
      </c>
      <c r="AO80" s="1">
        <f ca="1"/>
        <v>181709.30890051299</v>
      </c>
      <c r="AP80" s="1">
        <f ca="1"/>
        <v>141316.9608717816</v>
      </c>
      <c r="AQ80" s="1">
        <f ca="1"/>
        <v>13665.324846402245</v>
      </c>
      <c r="AR80" s="1">
        <f ca="1"/>
        <v>35263.475770901001</v>
      </c>
      <c r="AS80" s="1">
        <f ca="1"/>
        <v>97528.932028900963</v>
      </c>
      <c r="AT80" s="1">
        <f ca="1"/>
        <v>121314.57378012437</v>
      </c>
      <c r="AU80" s="1">
        <f ca="1"/>
        <v>262750.16898913746</v>
      </c>
      <c r="AV80" s="1">
        <f ca="1"/>
        <v>130147.27000848386</v>
      </c>
      <c r="AW80" s="1">
        <f ca="1"/>
        <v>83125.015268762363</v>
      </c>
      <c r="AX80" s="1">
        <f ca="1"/>
        <v>136529.1382622979</v>
      </c>
      <c r="AY80" s="1">
        <f ca="1"/>
        <v>77434.148274116393</v>
      </c>
      <c r="AZ80" s="1">
        <f ca="1"/>
        <v>251928.6243027795</v>
      </c>
      <c r="BA80" s="1">
        <f ca="1"/>
        <v>94073.811183054378</v>
      </c>
      <c r="BB80" s="1">
        <f ca="1"/>
        <v>101220.09820604711</v>
      </c>
      <c r="BC80" s="1">
        <f ca="1"/>
        <v>66292.888382329169</v>
      </c>
      <c r="BD80" s="1">
        <f ca="1"/>
        <v>101255.0853499462</v>
      </c>
      <c r="BE80" s="1">
        <f ca="1"/>
        <v>245657.41634578898</v>
      </c>
      <c r="BF80" s="1">
        <f ca="1"/>
        <v>91028.017290020507</v>
      </c>
      <c r="BG80" s="1">
        <f ca="1"/>
        <v>3996.7764579250702</v>
      </c>
      <c r="BH80" s="1">
        <f ca="1"/>
        <v>97507.214131113084</v>
      </c>
      <c r="BI80" s="1">
        <f ca="1"/>
        <v>240504.81538464807</v>
      </c>
      <c r="BJ80" s="1">
        <f ca="1"/>
        <v>157761.54881113392</v>
      </c>
      <c r="BK80" s="1">
        <f ca="1"/>
        <v>125924.73179026929</v>
      </c>
      <c r="BL80" s="1">
        <f ca="1"/>
        <v>245104.44235591375</v>
      </c>
      <c r="BM80" s="1">
        <f ca="1"/>
        <v>252046.21921721325</v>
      </c>
      <c r="BN80" s="1">
        <f ca="1"/>
        <v>75410.647868376429</v>
      </c>
      <c r="BO80" s="1">
        <f ca="1"/>
        <v>64692.134920782548</v>
      </c>
      <c r="BP80" s="1">
        <f ca="1"/>
        <v>188716.76127197841</v>
      </c>
      <c r="BQ80" s="1">
        <f ca="1"/>
        <v>124935.10413296946</v>
      </c>
      <c r="BR80" s="1">
        <f ca="1"/>
        <v>78281.972907629402</v>
      </c>
      <c r="BS80" s="1">
        <f ca="1"/>
        <v>254017.88780641739</v>
      </c>
      <c r="BT80" s="1">
        <f ca="1"/>
        <v>33906.684935786318</v>
      </c>
      <c r="BU80" s="1">
        <f ca="1"/>
        <v>158101.50667707957</v>
      </c>
      <c r="BV80" s="1">
        <f ca="1"/>
        <v>377477.31973156141</v>
      </c>
      <c r="BW80" s="1">
        <f ca="1"/>
        <v>66863.166580909878</v>
      </c>
      <c r="BX80" s="1">
        <f ca="1"/>
        <v>120458.78694744143</v>
      </c>
      <c r="BY80" s="1">
        <f ca="1"/>
        <v>143313.17630829438</v>
      </c>
      <c r="BZ80" s="1">
        <f ca="1"/>
        <v>183566.60052779666</v>
      </c>
      <c r="CA80" s="1">
        <f ca="1"/>
        <v>215651.26863268763</v>
      </c>
      <c r="CB80" s="1">
        <f ca="1"/>
        <v>439984.1701955946</v>
      </c>
      <c r="CC80" s="1">
        <f ca="1"/>
        <v>242859.15570661324</v>
      </c>
      <c r="CD80" s="1">
        <f ca="1"/>
        <v>59271.476187779612</v>
      </c>
      <c r="CE80" s="1">
        <f ca="1"/>
        <v>74742.583477808235</v>
      </c>
      <c r="CF80" s="1">
        <f ca="1"/>
        <v>91796.642622437372</v>
      </c>
      <c r="CG80" s="1">
        <f ca="1"/>
        <v>181086.1190841971</v>
      </c>
      <c r="CH80" s="1">
        <f ca="1"/>
        <v>178930.5802699239</v>
      </c>
      <c r="CI80" s="1">
        <f ca="1"/>
        <v>75795.811569263649</v>
      </c>
      <c r="CJ80" s="1">
        <f ca="1"/>
        <v>357077.24939975853</v>
      </c>
      <c r="CK80" s="1">
        <f ca="1"/>
        <v>39319.244469761892</v>
      </c>
      <c r="CL80" s="1">
        <f ca="1"/>
        <v>152303.96460087455</v>
      </c>
      <c r="CM80" s="1">
        <f ca="1"/>
        <v>158705.3891794199</v>
      </c>
      <c r="CN80" s="1">
        <f ca="1"/>
        <v>31484.636712589909</v>
      </c>
      <c r="CO80" s="1">
        <f ca="1"/>
        <v>185612.67341904267</v>
      </c>
      <c r="CP80" s="1">
        <f ca="1"/>
        <v>61878.593908716204</v>
      </c>
      <c r="CQ80" s="1">
        <f ca="1"/>
        <v>13260.902353654204</v>
      </c>
      <c r="CR80" s="1">
        <f ca="1"/>
        <v>151392.77125249538</v>
      </c>
      <c r="CS80" s="1">
        <f ca="1"/>
        <v>89497.366151637645</v>
      </c>
      <c r="CT80" s="1">
        <f ca="1"/>
        <v>57848.825110445548</v>
      </c>
      <c r="CU80" s="1">
        <f ca="1"/>
        <v>49721.313320429159</v>
      </c>
      <c r="CV80" s="1">
        <f ca="1"/>
        <v>160045.20479782956</v>
      </c>
      <c r="CW80" s="1">
        <f ca="1"/>
        <v>117893.84651325761</v>
      </c>
      <c r="CX80" s="1">
        <f ca="1"/>
        <v>88571.985450570646</v>
      </c>
      <c r="CY80" s="1">
        <f ca="1"/>
        <v>165892.60436951541</v>
      </c>
      <c r="CZ80" s="1">
        <f ca="1"/>
        <v>40270.267252173522</v>
      </c>
      <c r="DA80" s="1">
        <f ca="1"/>
        <v>170906.80567987324</v>
      </c>
      <c r="DB80" s="1">
        <f ca="1"/>
        <v>49639.248672243913</v>
      </c>
      <c r="DC80" s="1">
        <f ca="1"/>
        <v>131772.17536750421</v>
      </c>
      <c r="DD80" s="1">
        <f ca="1"/>
        <v>43458.74143352823</v>
      </c>
      <c r="DE80" s="1">
        <f ca="1"/>
        <v>97817.51909322392</v>
      </c>
      <c r="DF80" s="1">
        <f ca="1"/>
        <v>261359.00397965964</v>
      </c>
      <c r="DG80" s="1">
        <f ca="1"/>
        <v>119176.52235237828</v>
      </c>
      <c r="DH80" s="1">
        <f ca="1"/>
        <v>101940.8043887817</v>
      </c>
      <c r="DI80" s="1">
        <f ca="1"/>
        <v>372217.30299097154</v>
      </c>
      <c r="DJ80" s="1">
        <f ca="1"/>
        <v>182651.80260204052</v>
      </c>
      <c r="DK80" s="1">
        <f ca="1"/>
        <v>109389.78147383408</v>
      </c>
    </row>
    <row r="81" spans="2:115" x14ac:dyDescent="0.15">
      <c r="B81" s="1" t="s">
        <v>47</v>
      </c>
      <c r="C81" s="1" t="s">
        <v>32</v>
      </c>
      <c r="D81" s="2" t="s">
        <v>41</v>
      </c>
      <c r="H81" s="31">
        <f>H77+H78+H79+H80</f>
        <v>288753.11666666664</v>
      </c>
      <c r="I81" s="31">
        <f>SQRT(SUMSQ(I77:I80))</f>
        <v>96026.444746694659</v>
      </c>
      <c r="J81" s="28">
        <f ca="1">AVERAGE(_xlfn.ANCHORARRAY(P81))</f>
        <v>280394.51377842802</v>
      </c>
      <c r="K81" s="28">
        <f ca="1">_xlfn.STDEV.P(_xlfn.ANCHORARRAY(P81))</f>
        <v>108421.80966369422</v>
      </c>
      <c r="L81" s="28">
        <f ca="1">PERCENTILE(_xlfn.ANCHORARRAY(P81),1/2*(1-sims!$N$1))</f>
        <v>138180.16531595087</v>
      </c>
      <c r="M81" s="28">
        <f ca="1">PERCENTILE(_xlfn.ANCHORARRAY(P81),1/2*(1+sims!$N$1))</f>
        <v>483001.74173637392</v>
      </c>
      <c r="N81" s="15">
        <f ca="1">1/2*(M81-L81)/J81</f>
        <v>0.61488645368594175</v>
      </c>
      <c r="O81" s="3"/>
      <c r="P81" s="4" cm="1">
        <f t="array" aca="1" ref="P81:DK81" ca="1">_xlfn.ANCHORARRAY(P77)+_xlfn.ANCHORARRAY(P78)+_xlfn.ANCHORARRAY(P79)+_xlfn.ANCHORARRAY(P80)</f>
        <v>298613.28468510567</v>
      </c>
      <c r="Q81" s="4">
        <f ca="1"/>
        <v>240333.1834106599</v>
      </c>
      <c r="R81" s="4">
        <f ca="1"/>
        <v>152848.29217449555</v>
      </c>
      <c r="S81" s="4">
        <f ca="1"/>
        <v>133758.01476427953</v>
      </c>
      <c r="T81" s="4">
        <f ca="1"/>
        <v>187906.45687664847</v>
      </c>
      <c r="U81" s="1">
        <f ca="1"/>
        <v>301014.95813703502</v>
      </c>
      <c r="V81" s="1">
        <f ca="1"/>
        <v>223476.55057970528</v>
      </c>
      <c r="W81" s="1">
        <f ca="1"/>
        <v>286262.33575142344</v>
      </c>
      <c r="X81" s="1">
        <f ca="1"/>
        <v>303970.07337542681</v>
      </c>
      <c r="Y81" s="1">
        <f ca="1"/>
        <v>204609.21985241765</v>
      </c>
      <c r="Z81" s="1">
        <f ca="1"/>
        <v>146427.86129102204</v>
      </c>
      <c r="AA81" s="1">
        <f ca="1"/>
        <v>571129.29800389276</v>
      </c>
      <c r="AB81" s="1">
        <f ca="1"/>
        <v>359986.56747448654</v>
      </c>
      <c r="AC81" s="1">
        <f ca="1"/>
        <v>372666.68713129242</v>
      </c>
      <c r="AD81" s="1">
        <f ca="1"/>
        <v>279266.60210642108</v>
      </c>
      <c r="AE81" s="1">
        <f ca="1"/>
        <v>278385.20274005213</v>
      </c>
      <c r="AF81" s="1">
        <f ca="1"/>
        <v>192363.28314711922</v>
      </c>
      <c r="AG81" s="1">
        <f ca="1"/>
        <v>167938.97483338771</v>
      </c>
      <c r="AH81" s="1">
        <f ca="1"/>
        <v>223973.32637542451</v>
      </c>
      <c r="AI81" s="1">
        <f ca="1"/>
        <v>130706.40480695709</v>
      </c>
      <c r="AJ81" s="1">
        <f ca="1"/>
        <v>397195.9333644791</v>
      </c>
      <c r="AK81" s="1">
        <f ca="1"/>
        <v>166288.11733001261</v>
      </c>
      <c r="AL81" s="1">
        <f ca="1"/>
        <v>243882.13101522371</v>
      </c>
      <c r="AM81" s="1">
        <f ca="1"/>
        <v>219698.82002449626</v>
      </c>
      <c r="AN81" s="1">
        <f ca="1"/>
        <v>269106.22702051001</v>
      </c>
      <c r="AO81" s="1">
        <f ca="1"/>
        <v>356271.23667497159</v>
      </c>
      <c r="AP81" s="1">
        <f ca="1"/>
        <v>240605.25440379945</v>
      </c>
      <c r="AQ81" s="1">
        <f ca="1"/>
        <v>169597.00211230508</v>
      </c>
      <c r="AR81" s="1">
        <f ca="1"/>
        <v>199681.54484029545</v>
      </c>
      <c r="AS81" s="1">
        <f ca="1"/>
        <v>291392.66929257958</v>
      </c>
      <c r="AT81" s="1">
        <f ca="1"/>
        <v>228708.73221161932</v>
      </c>
      <c r="AU81" s="1">
        <f ca="1"/>
        <v>434622.87400438532</v>
      </c>
      <c r="AV81" s="1">
        <f ca="1"/>
        <v>365092.45142513135</v>
      </c>
      <c r="AW81" s="1">
        <f ca="1"/>
        <v>296888.96774796862</v>
      </c>
      <c r="AX81" s="1">
        <f ca="1"/>
        <v>258260.68345552351</v>
      </c>
      <c r="AY81" s="1">
        <f ca="1"/>
        <v>237445.20896097051</v>
      </c>
      <c r="AZ81" s="1">
        <f ca="1"/>
        <v>447143.54789625644</v>
      </c>
      <c r="BA81" s="1">
        <f ca="1"/>
        <v>188912.46376268505</v>
      </c>
      <c r="BB81" s="1">
        <f ca="1"/>
        <v>243153.66093771698</v>
      </c>
      <c r="BC81" s="1">
        <f ca="1"/>
        <v>133536.11616674834</v>
      </c>
      <c r="BD81" s="1">
        <f ca="1"/>
        <v>343325.04427554621</v>
      </c>
      <c r="BE81" s="1">
        <f ca="1"/>
        <v>398328.36567888071</v>
      </c>
      <c r="BF81" s="1">
        <f ca="1"/>
        <v>190840.58678484324</v>
      </c>
      <c r="BG81" s="1">
        <f ca="1"/>
        <v>130180.02338194562</v>
      </c>
      <c r="BH81" s="1">
        <f ca="1"/>
        <v>248963.27929737861</v>
      </c>
      <c r="BI81" s="1">
        <f ca="1"/>
        <v>363857.87506776</v>
      </c>
      <c r="BJ81" s="1">
        <f ca="1"/>
        <v>296289.62655727961</v>
      </c>
      <c r="BK81" s="1">
        <f ca="1"/>
        <v>240899.40715982608</v>
      </c>
      <c r="BL81" s="1">
        <f ca="1"/>
        <v>409615.21956884069</v>
      </c>
      <c r="BM81" s="1">
        <f ca="1"/>
        <v>488266.58786982228</v>
      </c>
      <c r="BN81" s="1">
        <f ca="1"/>
        <v>313370.5495344568</v>
      </c>
      <c r="BO81" s="1">
        <f ca="1"/>
        <v>139444.80031687411</v>
      </c>
      <c r="BP81" s="1">
        <f ca="1"/>
        <v>318216.90224392246</v>
      </c>
      <c r="BQ81" s="1">
        <f ca="1"/>
        <v>263239.97686744679</v>
      </c>
      <c r="BR81" s="1">
        <f ca="1"/>
        <v>142515.54889196102</v>
      </c>
      <c r="BS81" s="1">
        <f ca="1"/>
        <v>469373.76647693559</v>
      </c>
      <c r="BT81" s="1">
        <f ca="1"/>
        <v>196898.77971496424</v>
      </c>
      <c r="BU81" s="1">
        <f ca="1"/>
        <v>319071.57663216756</v>
      </c>
      <c r="BV81" s="1">
        <f ca="1"/>
        <v>558007.63453561859</v>
      </c>
      <c r="BW81" s="1">
        <f ca="1"/>
        <v>212094.67430989142</v>
      </c>
      <c r="BX81" s="1">
        <f ca="1"/>
        <v>349503.71039997227</v>
      </c>
      <c r="BY81" s="1">
        <f ca="1"/>
        <v>273632.43475975655</v>
      </c>
      <c r="BZ81" s="1">
        <f ca="1"/>
        <v>375846.1524520528</v>
      </c>
      <c r="CA81" s="1">
        <f ca="1"/>
        <v>393700.53083730151</v>
      </c>
      <c r="CB81" s="1">
        <f ca="1"/>
        <v>546505.78280006605</v>
      </c>
      <c r="CC81" s="1">
        <f ca="1"/>
        <v>367317.22907017422</v>
      </c>
      <c r="CD81" s="1">
        <f ca="1"/>
        <v>193270.07534548972</v>
      </c>
      <c r="CE81" s="1">
        <f ca="1"/>
        <v>204389.57983037626</v>
      </c>
      <c r="CF81" s="1">
        <f ca="1"/>
        <v>235720.22136224451</v>
      </c>
      <c r="CG81" s="1">
        <f ca="1"/>
        <v>248721.34629210181</v>
      </c>
      <c r="CH81" s="1">
        <f ca="1"/>
        <v>407365.34371727367</v>
      </c>
      <c r="CI81" s="1">
        <f ca="1"/>
        <v>281849.71352860943</v>
      </c>
      <c r="CJ81" s="1">
        <f ca="1"/>
        <v>482724.6445714556</v>
      </c>
      <c r="CK81" s="1">
        <f ca="1"/>
        <v>112896.6762520131</v>
      </c>
      <c r="CL81" s="1">
        <f ca="1"/>
        <v>334653.34495759604</v>
      </c>
      <c r="CM81" s="1">
        <f ca="1"/>
        <v>224963.43276920271</v>
      </c>
      <c r="CN81" s="1">
        <f ca="1"/>
        <v>138412.9100818283</v>
      </c>
      <c r="CO81" s="1">
        <f ca="1"/>
        <v>455083.83679572976</v>
      </c>
      <c r="CP81" s="1">
        <f ca="1"/>
        <v>213227.77288784608</v>
      </c>
      <c r="CQ81" s="1">
        <f ca="1"/>
        <v>266276.48642648692</v>
      </c>
      <c r="CR81" s="1">
        <f ca="1"/>
        <v>273210.13152119936</v>
      </c>
      <c r="CS81" s="1">
        <f ca="1"/>
        <v>290173.11253046821</v>
      </c>
      <c r="CT81" s="1">
        <f ca="1"/>
        <v>168835.35506735486</v>
      </c>
      <c r="CU81" s="1">
        <f ca="1"/>
        <v>174950.73274242235</v>
      </c>
      <c r="CV81" s="1">
        <f ca="1"/>
        <v>364315.413232074</v>
      </c>
      <c r="CW81" s="1">
        <f ca="1"/>
        <v>175771.68753465547</v>
      </c>
      <c r="CX81" s="1">
        <f ca="1"/>
        <v>200238.45696794952</v>
      </c>
      <c r="CY81" s="1">
        <f ca="1"/>
        <v>334802.19706514309</v>
      </c>
      <c r="CZ81" s="1">
        <f ca="1"/>
        <v>142225.16402596753</v>
      </c>
      <c r="DA81" s="1">
        <f ca="1"/>
        <v>337102.44148787647</v>
      </c>
      <c r="DB81" s="1">
        <f ca="1"/>
        <v>140312.00380179138</v>
      </c>
      <c r="DC81" s="1">
        <f ca="1"/>
        <v>287764.82629133237</v>
      </c>
      <c r="DD81" s="1">
        <f ca="1"/>
        <v>274359.44907864701</v>
      </c>
      <c r="DE81" s="1">
        <f ca="1"/>
        <v>284056.06801818905</v>
      </c>
      <c r="DF81" s="1">
        <f ca="1"/>
        <v>440417.15801080124</v>
      </c>
      <c r="DG81" s="1">
        <f ca="1"/>
        <v>267352.15703279694</v>
      </c>
      <c r="DH81" s="1">
        <f ca="1"/>
        <v>183888.38367348458</v>
      </c>
      <c r="DI81" s="1">
        <f ca="1"/>
        <v>603750.1155390488</v>
      </c>
      <c r="DJ81" s="1">
        <f ca="1"/>
        <v>330666.20417113998</v>
      </c>
      <c r="DK81" s="1">
        <f ca="1"/>
        <v>173278.64958159352</v>
      </c>
    </row>
    <row r="82" spans="2:115" x14ac:dyDescent="0.15">
      <c r="B82" s="16" t="s">
        <v>48</v>
      </c>
      <c r="C82" s="17"/>
      <c r="D82" s="17"/>
      <c r="E82" s="23"/>
      <c r="F82" s="24"/>
      <c r="G82" s="24"/>
      <c r="H82" s="24"/>
      <c r="I82" s="24"/>
      <c r="J82" s="24"/>
      <c r="K82" s="24"/>
      <c r="L82" s="24"/>
      <c r="M82" s="24"/>
      <c r="N82" s="20"/>
      <c r="O82" s="10"/>
      <c r="P82" s="10"/>
    </row>
    <row r="83" spans="2:115" x14ac:dyDescent="0.15">
      <c r="B83" s="1" t="s">
        <v>44</v>
      </c>
      <c r="C83" s="1" t="s">
        <v>14</v>
      </c>
      <c r="D83" s="2" t="s">
        <v>26</v>
      </c>
      <c r="E83" s="21">
        <v>50</v>
      </c>
      <c r="F83" s="21">
        <v>10</v>
      </c>
      <c r="G83" s="27" t="s">
        <v>61</v>
      </c>
      <c r="H83" s="33"/>
      <c r="I83" s="33"/>
      <c r="J83" s="22">
        <f ca="1">AVERAGE(_xlfn.ANCHORARRAY(P83))</f>
        <v>50.551872850171392</v>
      </c>
      <c r="K83" s="22">
        <f ca="1">_xlfn.STDEV.P(_xlfn.ANCHORARRAY(P83))</f>
        <v>10.175168589319426</v>
      </c>
      <c r="L83" s="28">
        <f ca="1">PERCENTILE(_xlfn.ANCHORARRAY(P83),1/2*(1-sims!$N$1))</f>
        <v>34.060564062800729</v>
      </c>
      <c r="M83" s="28">
        <f ca="1">PERCENTILE(_xlfn.ANCHORARRAY(P83),1/2*(1+sims!$N$1))</f>
        <v>64.276976683210478</v>
      </c>
      <c r="N83" s="15">
        <f ca="1">1/2*(M83-L83)/J83</f>
        <v>0.29886541206857881</v>
      </c>
      <c r="O83" s="3"/>
      <c r="P83" s="10" cm="1">
        <f t="array" aca="1" ref="P83:DK83" ca="1">_xlfn.NORM.INV(_xlfn.RANDARRAY(1,$Q$2),E83,F83)</f>
        <v>52.403357749113638</v>
      </c>
      <c r="Q83" s="10">
        <f ca="1"/>
        <v>56.746870357015538</v>
      </c>
      <c r="R83" s="10">
        <f ca="1"/>
        <v>25.323349990757773</v>
      </c>
      <c r="S83" s="10">
        <f ca="1"/>
        <v>59.058140490919342</v>
      </c>
      <c r="T83" s="10">
        <f ca="1"/>
        <v>29.962526344664649</v>
      </c>
      <c r="U83" s="1">
        <f ca="1"/>
        <v>59.885254843492532</v>
      </c>
      <c r="V83" s="1">
        <f ca="1"/>
        <v>64.260691274852149</v>
      </c>
      <c r="W83" s="1">
        <f ca="1"/>
        <v>64.014221068704174</v>
      </c>
      <c r="X83" s="1">
        <f ca="1"/>
        <v>54.21074453288464</v>
      </c>
      <c r="Y83" s="1">
        <f ca="1"/>
        <v>45.287137155645816</v>
      </c>
      <c r="Z83" s="1">
        <f ca="1"/>
        <v>46.368611023165286</v>
      </c>
      <c r="AA83" s="1">
        <f ca="1"/>
        <v>51.555131284480368</v>
      </c>
      <c r="AB83" s="1">
        <f ca="1"/>
        <v>38.157611929065553</v>
      </c>
      <c r="AC83" s="1">
        <f ca="1"/>
        <v>41.534568184654717</v>
      </c>
      <c r="AD83" s="1">
        <f ca="1"/>
        <v>52.807592170888434</v>
      </c>
      <c r="AE83" s="1">
        <f ca="1"/>
        <v>49.030058647824269</v>
      </c>
      <c r="AF83" s="1">
        <f ca="1"/>
        <v>60.310851769271117</v>
      </c>
      <c r="AG83" s="1">
        <f ca="1"/>
        <v>56.361028824303922</v>
      </c>
      <c r="AH83" s="1">
        <f ca="1"/>
        <v>69.832134865180166</v>
      </c>
      <c r="AI83" s="1">
        <f ca="1"/>
        <v>60.905398494622609</v>
      </c>
      <c r="AJ83" s="1">
        <f ca="1"/>
        <v>46.36272149661086</v>
      </c>
      <c r="AK83" s="1">
        <f ca="1"/>
        <v>60.724235206993598</v>
      </c>
      <c r="AL83" s="1">
        <f ca="1"/>
        <v>43.041407848458178</v>
      </c>
      <c r="AM83" s="1">
        <f ca="1"/>
        <v>47.591480295470866</v>
      </c>
      <c r="AN83" s="1">
        <f ca="1"/>
        <v>56.715345594022629</v>
      </c>
      <c r="AO83" s="1">
        <f ca="1"/>
        <v>56.115109877984487</v>
      </c>
      <c r="AP83" s="1">
        <f ca="1"/>
        <v>41.730170619461958</v>
      </c>
      <c r="AQ83" s="1">
        <f ca="1"/>
        <v>41.028233115377354</v>
      </c>
      <c r="AR83" s="1">
        <f ca="1"/>
        <v>64.841229051325627</v>
      </c>
      <c r="AS83" s="1">
        <f ca="1"/>
        <v>53.364037977919807</v>
      </c>
      <c r="AT83" s="1">
        <f ca="1"/>
        <v>44.809093612105883</v>
      </c>
      <c r="AU83" s="1">
        <f ca="1"/>
        <v>44.745505534726071</v>
      </c>
      <c r="AV83" s="1">
        <f ca="1"/>
        <v>64.58639944201866</v>
      </c>
      <c r="AW83" s="1">
        <f ca="1"/>
        <v>43.029217210235586</v>
      </c>
      <c r="AX83" s="1">
        <f ca="1"/>
        <v>38.743739725369011</v>
      </c>
      <c r="AY83" s="1">
        <f ca="1"/>
        <v>47.179660927910476</v>
      </c>
      <c r="AZ83" s="1">
        <f ca="1"/>
        <v>38.073874311420091</v>
      </c>
      <c r="BA83" s="1">
        <f ca="1"/>
        <v>48.258044164709723</v>
      </c>
      <c r="BB83" s="1">
        <f ca="1"/>
        <v>49.519184928593155</v>
      </c>
      <c r="BC83" s="1">
        <f ca="1"/>
        <v>58.3593269015199</v>
      </c>
      <c r="BD83" s="1">
        <f ca="1"/>
        <v>54.939886763775469</v>
      </c>
      <c r="BE83" s="1">
        <f ca="1"/>
        <v>60.350740095298846</v>
      </c>
      <c r="BF83" s="1">
        <f ca="1"/>
        <v>45.457663173817679</v>
      </c>
      <c r="BG83" s="1">
        <f ca="1"/>
        <v>44.659575801813148</v>
      </c>
      <c r="BH83" s="1">
        <f ca="1"/>
        <v>70.572482491046998</v>
      </c>
      <c r="BI83" s="1">
        <f ca="1"/>
        <v>39.870146156108234</v>
      </c>
      <c r="BJ83" s="1">
        <f ca="1"/>
        <v>58.934586594327513</v>
      </c>
      <c r="BK83" s="1">
        <f ca="1"/>
        <v>46.185787467510835</v>
      </c>
      <c r="BL83" s="1">
        <f ca="1"/>
        <v>55.477433105154674</v>
      </c>
      <c r="BM83" s="1">
        <f ca="1"/>
        <v>42.961799588931207</v>
      </c>
      <c r="BN83" s="1">
        <f ca="1"/>
        <v>63.520646235060013</v>
      </c>
      <c r="BO83" s="1">
        <f ca="1"/>
        <v>42.052373387112716</v>
      </c>
      <c r="BP83" s="1">
        <f ca="1"/>
        <v>52.823618708381588</v>
      </c>
      <c r="BQ83" s="1">
        <f ca="1"/>
        <v>55.802132207205311</v>
      </c>
      <c r="BR83" s="1">
        <f ca="1"/>
        <v>57.151223936338624</v>
      </c>
      <c r="BS83" s="1">
        <f ca="1"/>
        <v>27.452743612822658</v>
      </c>
      <c r="BT83" s="1">
        <f ca="1"/>
        <v>35.835875559836957</v>
      </c>
      <c r="BU83" s="1">
        <f ca="1"/>
        <v>38.625694745785481</v>
      </c>
      <c r="BV83" s="1">
        <f ca="1"/>
        <v>63.457717420712989</v>
      </c>
      <c r="BW83" s="1">
        <f ca="1"/>
        <v>42.04155418095111</v>
      </c>
      <c r="BX83" s="1">
        <f ca="1"/>
        <v>55.824621439085107</v>
      </c>
      <c r="BY83" s="1">
        <f ca="1"/>
        <v>53.671430112385309</v>
      </c>
      <c r="BZ83" s="1">
        <f ca="1"/>
        <v>48.376262688319471</v>
      </c>
      <c r="CA83" s="1">
        <f ca="1"/>
        <v>44.946628239623465</v>
      </c>
      <c r="CB83" s="1">
        <f ca="1"/>
        <v>45.314889259473446</v>
      </c>
      <c r="CC83" s="1">
        <f ca="1"/>
        <v>50.143914263207201</v>
      </c>
      <c r="CD83" s="1">
        <f ca="1"/>
        <v>34.358932583057815</v>
      </c>
      <c r="CE83" s="1">
        <f ca="1"/>
        <v>45.161810564666432</v>
      </c>
      <c r="CF83" s="1">
        <f ca="1"/>
        <v>23.825583208688922</v>
      </c>
      <c r="CG83" s="1">
        <f ca="1"/>
        <v>49.820206992517136</v>
      </c>
      <c r="CH83" s="1">
        <f ca="1"/>
        <v>48.235074565184824</v>
      </c>
      <c r="CI83" s="1">
        <f ca="1"/>
        <v>63.795299593517889</v>
      </c>
      <c r="CJ83" s="1">
        <f ca="1"/>
        <v>60.147219805980797</v>
      </c>
      <c r="CK83" s="1">
        <f ca="1"/>
        <v>63.371257471917851</v>
      </c>
      <c r="CL83" s="1">
        <f ca="1"/>
        <v>57.955248098628971</v>
      </c>
      <c r="CM83" s="1">
        <f ca="1"/>
        <v>52.268148596909754</v>
      </c>
      <c r="CN83" s="1">
        <f ca="1"/>
        <v>37.481636152438327</v>
      </c>
      <c r="CO83" s="1">
        <f ca="1"/>
        <v>70.148758815663015</v>
      </c>
      <c r="CP83" s="1">
        <f ca="1"/>
        <v>48.409235587949958</v>
      </c>
      <c r="CQ83" s="1">
        <f ca="1"/>
        <v>57.507675658255522</v>
      </c>
      <c r="CR83" s="1">
        <f ca="1"/>
        <v>63.80238088819619</v>
      </c>
      <c r="CS83" s="1">
        <f ca="1"/>
        <v>34.240638967079192</v>
      </c>
      <c r="CT83" s="1">
        <f ca="1"/>
        <v>55.474209857519376</v>
      </c>
      <c r="CU83" s="1">
        <f ca="1"/>
        <v>54.170339385063677</v>
      </c>
      <c r="CV83" s="1">
        <f ca="1"/>
        <v>47.483190258273439</v>
      </c>
      <c r="CW83" s="1">
        <f ca="1"/>
        <v>42.487910357699832</v>
      </c>
      <c r="CX83" s="1">
        <f ca="1"/>
        <v>61.981767688745471</v>
      </c>
      <c r="CY83" s="1">
        <f ca="1"/>
        <v>50.022349360270397</v>
      </c>
      <c r="CZ83" s="1">
        <f ca="1"/>
        <v>55.568653799941103</v>
      </c>
      <c r="DA83" s="1">
        <f ca="1"/>
        <v>53.448463936411073</v>
      </c>
      <c r="DB83" s="1">
        <f ca="1"/>
        <v>60.585820770382192</v>
      </c>
      <c r="DC83" s="1">
        <f ca="1"/>
        <v>60.286984840357292</v>
      </c>
      <c r="DD83" s="1">
        <f ca="1"/>
        <v>53.816719970358299</v>
      </c>
      <c r="DE83" s="1">
        <f ca="1"/>
        <v>34.982665288712312</v>
      </c>
      <c r="DF83" s="1">
        <f ca="1"/>
        <v>35.055000465723218</v>
      </c>
      <c r="DG83" s="1">
        <f ca="1"/>
        <v>30.639140881509949</v>
      </c>
      <c r="DH83" s="1">
        <f ca="1"/>
        <v>54.426193588996256</v>
      </c>
      <c r="DI83" s="1">
        <f ca="1"/>
        <v>60.384506399546638</v>
      </c>
      <c r="DJ83" s="1">
        <f ca="1"/>
        <v>56.544549058096337</v>
      </c>
      <c r="DK83" s="1">
        <f ca="1"/>
        <v>54.014985481053444</v>
      </c>
    </row>
    <row r="84" spans="2:115" x14ac:dyDescent="0.15">
      <c r="B84" s="1" t="s">
        <v>44</v>
      </c>
      <c r="C84" s="1" t="s">
        <v>15</v>
      </c>
      <c r="D84" s="2" t="s">
        <v>26</v>
      </c>
      <c r="E84" s="21">
        <v>300</v>
      </c>
      <c r="F84" s="21">
        <v>30</v>
      </c>
      <c r="G84" s="27" t="s">
        <v>61</v>
      </c>
      <c r="H84" s="33"/>
      <c r="I84" s="33"/>
      <c r="J84" s="22">
        <f ca="1">AVERAGE(_xlfn.ANCHORARRAY(P84))</f>
        <v>298.8695672123273</v>
      </c>
      <c r="K84" s="22">
        <f ca="1">_xlfn.STDEV.P(_xlfn.ANCHORARRAY(P84))</f>
        <v>29.293576364056793</v>
      </c>
      <c r="L84" s="28">
        <f ca="1">PERCENTILE(_xlfn.ANCHORARRAY(P84),1/2*(1-sims!$N$1))</f>
        <v>250.34813093080112</v>
      </c>
      <c r="M84" s="28">
        <f ca="1">PERCENTILE(_xlfn.ANCHORARRAY(P84),1/2*(1+sims!$N$1))</f>
        <v>341.18277342423914</v>
      </c>
      <c r="N84" s="15">
        <f ca="1">1/2*(M84-L84)/J84</f>
        <v>0.15196368660196496</v>
      </c>
      <c r="O84" s="3"/>
      <c r="P84" s="10" cm="1">
        <f t="array" aca="1" ref="P84:DK84" ca="1">_xlfn.NORM.INV(_xlfn.RANDARRAY(1,$Q$2),E84,F84)</f>
        <v>279.52428849903515</v>
      </c>
      <c r="Q84" s="10">
        <f ca="1"/>
        <v>316.61519186772233</v>
      </c>
      <c r="R84" s="10">
        <f ca="1"/>
        <v>288.11726084824289</v>
      </c>
      <c r="S84" s="10">
        <f ca="1"/>
        <v>287.0599871152121</v>
      </c>
      <c r="T84" s="10">
        <f ca="1"/>
        <v>308.77192285475104</v>
      </c>
      <c r="U84" s="1">
        <f ca="1"/>
        <v>299.15576476317119</v>
      </c>
      <c r="V84" s="1">
        <f ca="1"/>
        <v>308.20362801217635</v>
      </c>
      <c r="W84" s="1">
        <f ca="1"/>
        <v>336.34218505110147</v>
      </c>
      <c r="X84" s="1">
        <f ca="1"/>
        <v>326.67902708231532</v>
      </c>
      <c r="Y84" s="1">
        <f ca="1"/>
        <v>356.16278831450319</v>
      </c>
      <c r="Z84" s="1">
        <f ca="1"/>
        <v>318.77197078205012</v>
      </c>
      <c r="AA84" s="1">
        <f ca="1"/>
        <v>309.32411706394856</v>
      </c>
      <c r="AB84" s="1">
        <f ca="1"/>
        <v>326.19597388581798</v>
      </c>
      <c r="AC84" s="1">
        <f ca="1"/>
        <v>287.13337003035696</v>
      </c>
      <c r="AD84" s="1">
        <f ca="1"/>
        <v>287.67664014129952</v>
      </c>
      <c r="AE84" s="1">
        <f ca="1"/>
        <v>313.19241347135244</v>
      </c>
      <c r="AF84" s="1">
        <f ca="1"/>
        <v>290.57699101632187</v>
      </c>
      <c r="AG84" s="1">
        <f ca="1"/>
        <v>337.10611112493115</v>
      </c>
      <c r="AH84" s="1">
        <f ca="1"/>
        <v>272.45617652025271</v>
      </c>
      <c r="AI84" s="1">
        <f ca="1"/>
        <v>290.25708606531225</v>
      </c>
      <c r="AJ84" s="1">
        <f ca="1"/>
        <v>347.60331411160104</v>
      </c>
      <c r="AK84" s="1">
        <f ca="1"/>
        <v>301.58943014353633</v>
      </c>
      <c r="AL84" s="1">
        <f ca="1"/>
        <v>309.88036861422739</v>
      </c>
      <c r="AM84" s="1">
        <f ca="1"/>
        <v>307.94451714475849</v>
      </c>
      <c r="AN84" s="1">
        <f ca="1"/>
        <v>258.54421680924929</v>
      </c>
      <c r="AO84" s="1">
        <f ca="1"/>
        <v>298.79231164819913</v>
      </c>
      <c r="AP84" s="1">
        <f ca="1"/>
        <v>274.69753244708824</v>
      </c>
      <c r="AQ84" s="1">
        <f ca="1"/>
        <v>310.41537282012632</v>
      </c>
      <c r="AR84" s="1">
        <f ca="1"/>
        <v>336.89388563459488</v>
      </c>
      <c r="AS84" s="1">
        <f ca="1"/>
        <v>276.81859888398128</v>
      </c>
      <c r="AT84" s="1">
        <f ca="1"/>
        <v>286.69335900135366</v>
      </c>
      <c r="AU84" s="1">
        <f ca="1"/>
        <v>317.96429506650367</v>
      </c>
      <c r="AV84" s="1">
        <f ca="1"/>
        <v>282.83198152166756</v>
      </c>
      <c r="AW84" s="1">
        <f ca="1"/>
        <v>274.63572050932839</v>
      </c>
      <c r="AX84" s="1">
        <f ca="1"/>
        <v>266.6761677206232</v>
      </c>
      <c r="AY84" s="1">
        <f ca="1"/>
        <v>335.15231072803329</v>
      </c>
      <c r="AZ84" s="1">
        <f ca="1"/>
        <v>283.76882939565866</v>
      </c>
      <c r="BA84" s="1">
        <f ca="1"/>
        <v>231.55290954876588</v>
      </c>
      <c r="BB84" s="1">
        <f ca="1"/>
        <v>267.09652375464771</v>
      </c>
      <c r="BC84" s="1">
        <f ca="1"/>
        <v>274.51562743415275</v>
      </c>
      <c r="BD84" s="1">
        <f ca="1"/>
        <v>324.68001759086684</v>
      </c>
      <c r="BE84" s="1">
        <f ca="1"/>
        <v>309.59052446468303</v>
      </c>
      <c r="BF84" s="1">
        <f ca="1"/>
        <v>315.40458005020815</v>
      </c>
      <c r="BG84" s="1">
        <f ca="1"/>
        <v>335.68800099559729</v>
      </c>
      <c r="BH84" s="1">
        <f ca="1"/>
        <v>319.72333552050776</v>
      </c>
      <c r="BI84" s="1">
        <f ca="1"/>
        <v>289.67567249609584</v>
      </c>
      <c r="BJ84" s="1">
        <f ca="1"/>
        <v>337.27064517668117</v>
      </c>
      <c r="BK84" s="1">
        <f ca="1"/>
        <v>292.29281983811813</v>
      </c>
      <c r="BL84" s="1">
        <f ca="1"/>
        <v>350.21693119302654</v>
      </c>
      <c r="BM84" s="1">
        <f ca="1"/>
        <v>303.04034749332533</v>
      </c>
      <c r="BN84" s="1">
        <f ca="1"/>
        <v>302.45130604020949</v>
      </c>
      <c r="BO84" s="1">
        <f ca="1"/>
        <v>327.07808125086518</v>
      </c>
      <c r="BP84" s="1">
        <f ca="1"/>
        <v>333.69645338863211</v>
      </c>
      <c r="BQ84" s="1">
        <f ca="1"/>
        <v>356.386021236023</v>
      </c>
      <c r="BR84" s="1">
        <f ca="1"/>
        <v>300.94745455146023</v>
      </c>
      <c r="BS84" s="1">
        <f ca="1"/>
        <v>340.84485023016748</v>
      </c>
      <c r="BT84" s="1">
        <f ca="1"/>
        <v>262.97556171850908</v>
      </c>
      <c r="BU84" s="1">
        <f ca="1"/>
        <v>324.81592154739468</v>
      </c>
      <c r="BV84" s="1">
        <f ca="1"/>
        <v>326.59666767384937</v>
      </c>
      <c r="BW84" s="1">
        <f ca="1"/>
        <v>326.21757036182089</v>
      </c>
      <c r="BX84" s="1">
        <f ca="1"/>
        <v>309.75916949022331</v>
      </c>
      <c r="BY84" s="1">
        <f ca="1"/>
        <v>351.8150612144911</v>
      </c>
      <c r="BZ84" s="1">
        <f ca="1"/>
        <v>268.53428757552558</v>
      </c>
      <c r="CA84" s="1">
        <f ca="1"/>
        <v>279.64628670636415</v>
      </c>
      <c r="CB84" s="1">
        <f ca="1"/>
        <v>245.05475764710476</v>
      </c>
      <c r="CC84" s="1">
        <f ca="1"/>
        <v>288.51153639085612</v>
      </c>
      <c r="CD84" s="1">
        <f ca="1"/>
        <v>312.92762152801021</v>
      </c>
      <c r="CE84" s="1">
        <f ca="1"/>
        <v>316.51628265738941</v>
      </c>
      <c r="CF84" s="1">
        <f ca="1"/>
        <v>292.42946647980665</v>
      </c>
      <c r="CG84" s="1">
        <f ca="1"/>
        <v>250.40650076573462</v>
      </c>
      <c r="CH84" s="1">
        <f ca="1"/>
        <v>320.27710984280952</v>
      </c>
      <c r="CI84" s="1">
        <f ca="1"/>
        <v>288.88095800500395</v>
      </c>
      <c r="CJ84" s="1">
        <f ca="1"/>
        <v>284.12762537661541</v>
      </c>
      <c r="CK84" s="1">
        <f ca="1"/>
        <v>288.54043760312419</v>
      </c>
      <c r="CL84" s="1">
        <f ca="1"/>
        <v>267.92352970012746</v>
      </c>
      <c r="CM84" s="1">
        <f ca="1"/>
        <v>311.11285588773535</v>
      </c>
      <c r="CN84" s="1">
        <f ca="1"/>
        <v>296.11938118831284</v>
      </c>
      <c r="CO84" s="1">
        <f ca="1"/>
        <v>303.50458154239334</v>
      </c>
      <c r="CP84" s="1">
        <f ca="1"/>
        <v>315.31706752217099</v>
      </c>
      <c r="CQ84" s="1">
        <f ca="1"/>
        <v>198.44133411911537</v>
      </c>
      <c r="CR84" s="1">
        <f ca="1"/>
        <v>249.23910406706466</v>
      </c>
      <c r="CS84" s="1">
        <f ca="1"/>
        <v>281.87287382213555</v>
      </c>
      <c r="CT84" s="1">
        <f ca="1"/>
        <v>290.08139442499572</v>
      </c>
      <c r="CU84" s="1">
        <f ca="1"/>
        <v>290.71253275906565</v>
      </c>
      <c r="CV84" s="1">
        <f ca="1"/>
        <v>314.9937545152215</v>
      </c>
      <c r="CW84" s="1">
        <f ca="1"/>
        <v>273.09427088418749</v>
      </c>
      <c r="CX84" s="1">
        <f ca="1"/>
        <v>234.02526779369259</v>
      </c>
      <c r="CY84" s="1">
        <f ca="1"/>
        <v>262.7478062423678</v>
      </c>
      <c r="CZ84" s="1">
        <f ca="1"/>
        <v>312.60518779858126</v>
      </c>
      <c r="DA84" s="1">
        <f ca="1"/>
        <v>297.62950233821306</v>
      </c>
      <c r="DB84" s="1">
        <f ca="1"/>
        <v>256.77955830505516</v>
      </c>
      <c r="DC84" s="1">
        <f ca="1"/>
        <v>261.02574031897836</v>
      </c>
      <c r="DD84" s="1">
        <f ca="1"/>
        <v>312.07362849121546</v>
      </c>
      <c r="DE84" s="1">
        <f ca="1"/>
        <v>263.37411723281957</v>
      </c>
      <c r="DF84" s="1">
        <f ca="1"/>
        <v>331.37131803412211</v>
      </c>
      <c r="DG84" s="1">
        <f ca="1"/>
        <v>325.274752039166</v>
      </c>
      <c r="DH84" s="1">
        <f ca="1"/>
        <v>270.16989233701088</v>
      </c>
      <c r="DI84" s="1">
        <f ca="1"/>
        <v>319.74936951631526</v>
      </c>
      <c r="DJ84" s="1">
        <f ca="1"/>
        <v>272.74422637983537</v>
      </c>
      <c r="DK84" s="1">
        <f ca="1"/>
        <v>314.56364242375861</v>
      </c>
    </row>
    <row r="85" spans="2:115" x14ac:dyDescent="0.15">
      <c r="B85" s="1" t="s">
        <v>44</v>
      </c>
      <c r="C85" s="1" t="s">
        <v>16</v>
      </c>
      <c r="D85" s="2" t="s">
        <v>26</v>
      </c>
      <c r="E85" s="21">
        <v>1200</v>
      </c>
      <c r="F85" s="21">
        <v>200</v>
      </c>
      <c r="G85" s="27" t="s">
        <v>61</v>
      </c>
      <c r="H85" s="33"/>
      <c r="I85" s="33"/>
      <c r="J85" s="22">
        <f ca="1">AVERAGE(_xlfn.ANCHORARRAY(P85))</f>
        <v>1200.115566579846</v>
      </c>
      <c r="K85" s="22">
        <f ca="1">_xlfn.STDEV.P(_xlfn.ANCHORARRAY(P85))</f>
        <v>198.8624790787585</v>
      </c>
      <c r="L85" s="28">
        <f ca="1">PERCENTILE(_xlfn.ANCHORARRAY(P85),1/2*(1-sims!$N$1))</f>
        <v>882.02864538305244</v>
      </c>
      <c r="M85" s="28">
        <f ca="1">PERCENTILE(_xlfn.ANCHORARRAY(P85),1/2*(1+sims!$N$1))</f>
        <v>1514.1692675426079</v>
      </c>
      <c r="N85" s="15">
        <f ca="1">1/2*(M85-L85)/J85</f>
        <v>0.2633665622557767</v>
      </c>
      <c r="O85" s="3"/>
      <c r="P85" s="10" cm="1">
        <f t="array" aca="1" ref="P85:DK85" ca="1">_xlfn.NORM.INV(_xlfn.RANDARRAY(1,$Q$2),E85,F85)</f>
        <v>1492.94884167597</v>
      </c>
      <c r="Q85" s="10">
        <f ca="1"/>
        <v>1280.1393563581516</v>
      </c>
      <c r="R85" s="10">
        <f ca="1"/>
        <v>1378.0580380927552</v>
      </c>
      <c r="S85" s="10">
        <f ca="1"/>
        <v>1104.4260175528252</v>
      </c>
      <c r="T85" s="10">
        <f ca="1"/>
        <v>1346.8515101809057</v>
      </c>
      <c r="U85" s="1">
        <f ca="1"/>
        <v>1063.5411958197467</v>
      </c>
      <c r="V85" s="1">
        <f ca="1"/>
        <v>1221.8372340956394</v>
      </c>
      <c r="W85" s="1">
        <f ca="1"/>
        <v>968.37821662196905</v>
      </c>
      <c r="X85" s="1">
        <f ca="1"/>
        <v>1073.4329886329042</v>
      </c>
      <c r="Y85" s="1">
        <f ca="1"/>
        <v>1544.4756689769874</v>
      </c>
      <c r="Z85" s="1">
        <f ca="1"/>
        <v>687.28385076081679</v>
      </c>
      <c r="AA85" s="1">
        <f ca="1"/>
        <v>1415.760009583493</v>
      </c>
      <c r="AB85" s="1">
        <f ca="1"/>
        <v>1295.5626709337191</v>
      </c>
      <c r="AC85" s="1">
        <f ca="1"/>
        <v>1185.7339777846717</v>
      </c>
      <c r="AD85" s="1">
        <f ca="1"/>
        <v>1390.264475583667</v>
      </c>
      <c r="AE85" s="1">
        <f ca="1"/>
        <v>1193.3047240794101</v>
      </c>
      <c r="AF85" s="1">
        <f ca="1"/>
        <v>1337.8488390826221</v>
      </c>
      <c r="AG85" s="1">
        <f ca="1"/>
        <v>1077.5365426536607</v>
      </c>
      <c r="AH85" s="1">
        <f ca="1"/>
        <v>1145.6345145518501</v>
      </c>
      <c r="AI85" s="1">
        <f ca="1"/>
        <v>968.83533543823341</v>
      </c>
      <c r="AJ85" s="1">
        <f ca="1"/>
        <v>1114.4950208985993</v>
      </c>
      <c r="AK85" s="1">
        <f ca="1"/>
        <v>1541.3568577167086</v>
      </c>
      <c r="AL85" s="1">
        <f ca="1"/>
        <v>1256.5890804097792</v>
      </c>
      <c r="AM85" s="1">
        <f ca="1"/>
        <v>1285.6042815893757</v>
      </c>
      <c r="AN85" s="1">
        <f ca="1"/>
        <v>1464.1022714269191</v>
      </c>
      <c r="AO85" s="1">
        <f ca="1"/>
        <v>1258.5929346173841</v>
      </c>
      <c r="AP85" s="1">
        <f ca="1"/>
        <v>1234.4456109553071</v>
      </c>
      <c r="AQ85" s="1">
        <f ca="1"/>
        <v>1227.6116556054949</v>
      </c>
      <c r="AR85" s="1">
        <f ca="1"/>
        <v>1368.5294685642955</v>
      </c>
      <c r="AS85" s="1">
        <f ca="1"/>
        <v>1224.0319621713231</v>
      </c>
      <c r="AT85" s="1">
        <f ca="1"/>
        <v>1231.7550591526183</v>
      </c>
      <c r="AU85" s="1">
        <f ca="1"/>
        <v>1295.8417507395161</v>
      </c>
      <c r="AV85" s="1">
        <f ca="1"/>
        <v>947.27630938288291</v>
      </c>
      <c r="AW85" s="1">
        <f ca="1"/>
        <v>1223.8702800159622</v>
      </c>
      <c r="AX85" s="1">
        <f ca="1"/>
        <v>1128.0413873431444</v>
      </c>
      <c r="AY85" s="1">
        <f ca="1"/>
        <v>1003.6471077545154</v>
      </c>
      <c r="AZ85" s="1">
        <f ca="1"/>
        <v>1288.8562622774862</v>
      </c>
      <c r="BA85" s="1">
        <f ca="1"/>
        <v>760.50426802264121</v>
      </c>
      <c r="BB85" s="1">
        <f ca="1"/>
        <v>1197.142859273978</v>
      </c>
      <c r="BC85" s="1">
        <f ca="1"/>
        <v>1473.33761082039</v>
      </c>
      <c r="BD85" s="1">
        <f ca="1"/>
        <v>1363.7742553461414</v>
      </c>
      <c r="BE85" s="1">
        <f ca="1"/>
        <v>1250.0505936491502</v>
      </c>
      <c r="BF85" s="1">
        <f ca="1"/>
        <v>1298.0207920600774</v>
      </c>
      <c r="BG85" s="1">
        <f ca="1"/>
        <v>1285.391127893474</v>
      </c>
      <c r="BH85" s="1">
        <f ca="1"/>
        <v>1248.3641577006913</v>
      </c>
      <c r="BI85" s="1">
        <f ca="1"/>
        <v>1110.5315637962103</v>
      </c>
      <c r="BJ85" s="1">
        <f ca="1"/>
        <v>995.92926640290193</v>
      </c>
      <c r="BK85" s="1">
        <f ca="1"/>
        <v>1292.0939994446858</v>
      </c>
      <c r="BL85" s="1">
        <f ca="1"/>
        <v>1362.2663766880937</v>
      </c>
      <c r="BM85" s="1">
        <f ca="1"/>
        <v>1513.4774968253605</v>
      </c>
      <c r="BN85" s="1">
        <f ca="1"/>
        <v>980.12719138907937</v>
      </c>
      <c r="BO85" s="1">
        <f ca="1"/>
        <v>1361.6060812629744</v>
      </c>
      <c r="BP85" s="1">
        <f ca="1"/>
        <v>1070.2077521156439</v>
      </c>
      <c r="BQ85" s="1">
        <f ca="1"/>
        <v>1236.6873578421794</v>
      </c>
      <c r="BR85" s="1">
        <f ca="1"/>
        <v>1422.5723494177505</v>
      </c>
      <c r="BS85" s="1">
        <f ca="1"/>
        <v>1291.9570862004887</v>
      </c>
      <c r="BT85" s="1">
        <f ca="1"/>
        <v>1364.9042176569656</v>
      </c>
      <c r="BU85" s="1">
        <f ca="1"/>
        <v>1100.1154136334912</v>
      </c>
      <c r="BV85" s="1">
        <f ca="1"/>
        <v>965.73687530253449</v>
      </c>
      <c r="BW85" s="1">
        <f ca="1"/>
        <v>1051.5091226564632</v>
      </c>
      <c r="BX85" s="1">
        <f ca="1"/>
        <v>1217.0671739465761</v>
      </c>
      <c r="BY85" s="1">
        <f ca="1"/>
        <v>883.00700346720316</v>
      </c>
      <c r="BZ85" s="1">
        <f ca="1"/>
        <v>1133.9188851156314</v>
      </c>
      <c r="CA85" s="1">
        <f ca="1"/>
        <v>1378.1640123783238</v>
      </c>
      <c r="CB85" s="1">
        <f ca="1"/>
        <v>1283.1040636792416</v>
      </c>
      <c r="CC85" s="1">
        <f ca="1"/>
        <v>863.43984178418896</v>
      </c>
      <c r="CD85" s="1">
        <f ca="1"/>
        <v>1045.8070199247463</v>
      </c>
      <c r="CE85" s="1">
        <f ca="1"/>
        <v>995.62167148467222</v>
      </c>
      <c r="CF85" s="1">
        <f ca="1"/>
        <v>1105.8836145477958</v>
      </c>
      <c r="CG85" s="1">
        <f ca="1"/>
        <v>1376.458113427439</v>
      </c>
      <c r="CH85" s="1">
        <f ca="1"/>
        <v>1186.0625584038678</v>
      </c>
      <c r="CI85" s="1">
        <f ca="1"/>
        <v>1558.5810516742338</v>
      </c>
      <c r="CJ85" s="1">
        <f ca="1"/>
        <v>1113.5027765042687</v>
      </c>
      <c r="CK85" s="1">
        <f ca="1"/>
        <v>1091.0108591864616</v>
      </c>
      <c r="CL85" s="1">
        <f ca="1"/>
        <v>1368.3799006027591</v>
      </c>
      <c r="CM85" s="1">
        <f ca="1"/>
        <v>981.91480876459229</v>
      </c>
      <c r="CN85" s="1">
        <f ca="1"/>
        <v>1242.3235772286005</v>
      </c>
      <c r="CO85" s="1">
        <f ca="1"/>
        <v>1455.1478547894917</v>
      </c>
      <c r="CP85" s="1">
        <f ca="1"/>
        <v>1025.2774981877594</v>
      </c>
      <c r="CQ85" s="1">
        <f ca="1"/>
        <v>1320.2612051245483</v>
      </c>
      <c r="CR85" s="1">
        <f ca="1"/>
        <v>1841.1147212264209</v>
      </c>
      <c r="CS85" s="1">
        <f ca="1"/>
        <v>853.44752790378504</v>
      </c>
      <c r="CT85" s="1">
        <f ca="1"/>
        <v>996.38969238712002</v>
      </c>
      <c r="CU85" s="1">
        <f ca="1"/>
        <v>1310.3576335196828</v>
      </c>
      <c r="CV85" s="1">
        <f ca="1"/>
        <v>1161.9172072434581</v>
      </c>
      <c r="CW85" s="1">
        <f ca="1"/>
        <v>913.25624674644405</v>
      </c>
      <c r="CX85" s="1">
        <f ca="1"/>
        <v>1273.812989195327</v>
      </c>
      <c r="CY85" s="1">
        <f ca="1"/>
        <v>1181.9908276273241</v>
      </c>
      <c r="CZ85" s="1">
        <f ca="1"/>
        <v>1527.3129111703101</v>
      </c>
      <c r="DA85" s="1">
        <f ca="1"/>
        <v>1154.1218230325194</v>
      </c>
      <c r="DB85" s="1">
        <f ca="1"/>
        <v>991.42798630094808</v>
      </c>
      <c r="DC85" s="1">
        <f ca="1"/>
        <v>1103.774090718359</v>
      </c>
      <c r="DD85" s="1">
        <f ca="1"/>
        <v>1296.4142602932325</v>
      </c>
      <c r="DE85" s="1">
        <f ca="1"/>
        <v>925.93304126815281</v>
      </c>
      <c r="DF85" s="1">
        <f ca="1"/>
        <v>703.2955329290661</v>
      </c>
      <c r="DG85" s="1">
        <f ca="1"/>
        <v>1376.2518670118332</v>
      </c>
      <c r="DH85" s="1">
        <f ca="1"/>
        <v>1402.4533501113606</v>
      </c>
      <c r="DI85" s="1">
        <f ca="1"/>
        <v>1017.3748346572585</v>
      </c>
      <c r="DJ85" s="1">
        <f ca="1"/>
        <v>1055.1998339280344</v>
      </c>
      <c r="DK85" s="1">
        <f ca="1"/>
        <v>1037.9676660088458</v>
      </c>
    </row>
    <row r="86" spans="2:115" x14ac:dyDescent="0.15">
      <c r="B86" s="1" t="s">
        <v>44</v>
      </c>
      <c r="C86" s="1" t="s">
        <v>17</v>
      </c>
      <c r="D86" s="2" t="s">
        <v>26</v>
      </c>
      <c r="E86" s="21">
        <v>1000</v>
      </c>
      <c r="F86" s="21">
        <v>150</v>
      </c>
      <c r="G86" s="27" t="s">
        <v>61</v>
      </c>
      <c r="H86" s="33"/>
      <c r="I86" s="33"/>
      <c r="J86" s="22">
        <f ca="1">AVERAGE(_xlfn.ANCHORARRAY(P86))</f>
        <v>1003.7016560997341</v>
      </c>
      <c r="K86" s="22">
        <f ca="1">_xlfn.STDEV.P(_xlfn.ANCHORARRAY(P86))</f>
        <v>165.30768826635335</v>
      </c>
      <c r="L86" s="28">
        <f ca="1">PERCENTILE(_xlfn.ANCHORARRAY(P86),1/2*(1-sims!$N$1))</f>
        <v>723.49000294101143</v>
      </c>
      <c r="M86" s="28">
        <f ca="1">PERCENTILE(_xlfn.ANCHORARRAY(P86),1/2*(1+sims!$N$1))</f>
        <v>1293.6617351938403</v>
      </c>
      <c r="N86" s="15">
        <f ca="1">1/2*(M86-L86)/J86</f>
        <v>0.28403446820464995</v>
      </c>
      <c r="O86" s="3"/>
      <c r="P86" s="10" cm="1">
        <f t="array" aca="1" ref="P86:DK86" ca="1">_xlfn.NORM.INV(_xlfn.RANDARRAY(1,$Q$2),E86,F86)</f>
        <v>848.8444828037924</v>
      </c>
      <c r="Q86" s="10">
        <f ca="1"/>
        <v>1006.2768701900497</v>
      </c>
      <c r="R86" s="10">
        <f ca="1"/>
        <v>1095.3928099342445</v>
      </c>
      <c r="S86" s="10">
        <f ca="1"/>
        <v>1092.159445320081</v>
      </c>
      <c r="T86" s="10">
        <f ca="1"/>
        <v>1052.8806676418567</v>
      </c>
      <c r="U86" s="1">
        <f ca="1"/>
        <v>805.98896138300495</v>
      </c>
      <c r="V86" s="1">
        <f ca="1"/>
        <v>1205.6232293217831</v>
      </c>
      <c r="W86" s="1">
        <f ca="1"/>
        <v>970.66863909538665</v>
      </c>
      <c r="X86" s="1">
        <f ca="1"/>
        <v>1139.4925709300592</v>
      </c>
      <c r="Y86" s="1">
        <f ca="1"/>
        <v>1000.5627275702452</v>
      </c>
      <c r="Z86" s="1">
        <f ca="1"/>
        <v>885.78526835336515</v>
      </c>
      <c r="AA86" s="1">
        <f ca="1"/>
        <v>1014.4027148237017</v>
      </c>
      <c r="AB86" s="1">
        <f ca="1"/>
        <v>1214.5556707882397</v>
      </c>
      <c r="AC86" s="1">
        <f ca="1"/>
        <v>978.46560892363084</v>
      </c>
      <c r="AD86" s="1">
        <f ca="1"/>
        <v>964.01078996427441</v>
      </c>
      <c r="AE86" s="1">
        <f ca="1"/>
        <v>1098.0378106786625</v>
      </c>
      <c r="AF86" s="1">
        <f ca="1"/>
        <v>1068.9737745027242</v>
      </c>
      <c r="AG86" s="1">
        <f ca="1"/>
        <v>749.71928937984353</v>
      </c>
      <c r="AH86" s="1">
        <f ca="1"/>
        <v>861.88611126146941</v>
      </c>
      <c r="AI86" s="1">
        <f ca="1"/>
        <v>978.99193624537713</v>
      </c>
      <c r="AJ86" s="1">
        <f ca="1"/>
        <v>1072.9310967051206</v>
      </c>
      <c r="AK86" s="1">
        <f ca="1"/>
        <v>999.24272261076635</v>
      </c>
      <c r="AL86" s="1">
        <f ca="1"/>
        <v>1062.4363868826122</v>
      </c>
      <c r="AM86" s="1">
        <f ca="1"/>
        <v>1005.5619511552395</v>
      </c>
      <c r="AN86" s="1">
        <f ca="1"/>
        <v>828.87860619057585</v>
      </c>
      <c r="AO86" s="1">
        <f ca="1"/>
        <v>709.67848159501455</v>
      </c>
      <c r="AP86" s="1">
        <f ca="1"/>
        <v>779.16393093159843</v>
      </c>
      <c r="AQ86" s="1">
        <f ca="1"/>
        <v>897.57413470029724</v>
      </c>
      <c r="AR86" s="1">
        <f ca="1"/>
        <v>870.94995675944585</v>
      </c>
      <c r="AS86" s="1">
        <f ca="1"/>
        <v>1148.9568563985144</v>
      </c>
      <c r="AT86" s="1">
        <f ca="1"/>
        <v>1006.6786279486671</v>
      </c>
      <c r="AU86" s="1">
        <f ca="1"/>
        <v>701.92596834251333</v>
      </c>
      <c r="AV86" s="1">
        <f ca="1"/>
        <v>999.73579139011622</v>
      </c>
      <c r="AW86" s="1">
        <f ca="1"/>
        <v>997.96515881611867</v>
      </c>
      <c r="AX86" s="1">
        <f ca="1"/>
        <v>1156.8407716927427</v>
      </c>
      <c r="AY86" s="1">
        <f ca="1"/>
        <v>712.18692482464871</v>
      </c>
      <c r="AZ86" s="1">
        <f ca="1"/>
        <v>1037.2882515670419</v>
      </c>
      <c r="BA86" s="1">
        <f ca="1"/>
        <v>1025.2431300647245</v>
      </c>
      <c r="BB86" s="1">
        <f ca="1"/>
        <v>785.86751598434626</v>
      </c>
      <c r="BC86" s="1">
        <f ca="1"/>
        <v>1321.1639320289157</v>
      </c>
      <c r="BD86" s="1">
        <f ca="1"/>
        <v>1300.3751613874635</v>
      </c>
      <c r="BE86" s="1">
        <f ca="1"/>
        <v>1020.5204127071815</v>
      </c>
      <c r="BF86" s="1">
        <f ca="1"/>
        <v>1083.9653624364316</v>
      </c>
      <c r="BG86" s="1">
        <f ca="1"/>
        <v>1002.3843821781775</v>
      </c>
      <c r="BH86" s="1">
        <f ca="1"/>
        <v>999.59108228918547</v>
      </c>
      <c r="BI86" s="1">
        <f ca="1"/>
        <v>1086.3937860553847</v>
      </c>
      <c r="BJ86" s="1">
        <f ca="1"/>
        <v>1264.2631517080083</v>
      </c>
      <c r="BK86" s="1">
        <f ca="1"/>
        <v>916.28154697042703</v>
      </c>
      <c r="BL86" s="1">
        <f ca="1"/>
        <v>767.81719569133872</v>
      </c>
      <c r="BM86" s="1">
        <f ca="1"/>
        <v>1258.1840656950787</v>
      </c>
      <c r="BN86" s="1">
        <f ca="1"/>
        <v>1273.8362164440473</v>
      </c>
      <c r="BO86" s="1">
        <f ca="1"/>
        <v>922.95258576995559</v>
      </c>
      <c r="BP86" s="1">
        <f ca="1"/>
        <v>923.7698876647205</v>
      </c>
      <c r="BQ86" s="1">
        <f ca="1"/>
        <v>1120.9621793868107</v>
      </c>
      <c r="BR86" s="1">
        <f ca="1"/>
        <v>1146.687683498358</v>
      </c>
      <c r="BS86" s="1">
        <f ca="1"/>
        <v>1026.2032955091349</v>
      </c>
      <c r="BT86" s="1">
        <f ca="1"/>
        <v>1069.7020339140342</v>
      </c>
      <c r="BU86" s="1">
        <f ca="1"/>
        <v>1189.6591901384304</v>
      </c>
      <c r="BV86" s="1">
        <f ca="1"/>
        <v>1127.2418395364843</v>
      </c>
      <c r="BW86" s="1">
        <f ca="1"/>
        <v>1008.5381113618821</v>
      </c>
      <c r="BX86" s="1">
        <f ca="1"/>
        <v>1064.4241797040074</v>
      </c>
      <c r="BY86" s="1">
        <f ca="1"/>
        <v>1009.4792232767189</v>
      </c>
      <c r="BZ86" s="1">
        <f ca="1"/>
        <v>902.54048923773883</v>
      </c>
      <c r="CA86" s="1">
        <f ca="1"/>
        <v>895.07188602767985</v>
      </c>
      <c r="CB86" s="1">
        <f ca="1"/>
        <v>901.87860754902908</v>
      </c>
      <c r="CC86" s="1">
        <f ca="1"/>
        <v>818.45170796518983</v>
      </c>
      <c r="CD86" s="1">
        <f ca="1"/>
        <v>947.71542366863832</v>
      </c>
      <c r="CE86" s="1">
        <f ca="1"/>
        <v>883.21498545555869</v>
      </c>
      <c r="CF86" s="1">
        <f ca="1"/>
        <v>910.15644059433714</v>
      </c>
      <c r="CG86" s="1">
        <f ca="1"/>
        <v>701.10364725023589</v>
      </c>
      <c r="CH86" s="1">
        <f ca="1"/>
        <v>892.13655098271613</v>
      </c>
      <c r="CI86" s="1">
        <f ca="1"/>
        <v>1333.2883189458066</v>
      </c>
      <c r="CJ86" s="1">
        <f ca="1"/>
        <v>853.97959081895169</v>
      </c>
      <c r="CK86" s="1">
        <f ca="1"/>
        <v>1148.8966871936188</v>
      </c>
      <c r="CL86" s="1">
        <f ca="1"/>
        <v>591.25426309221143</v>
      </c>
      <c r="CM86" s="1">
        <f ca="1"/>
        <v>1066.1857546354579</v>
      </c>
      <c r="CN86" s="1">
        <f ca="1"/>
        <v>1147.9572079048867</v>
      </c>
      <c r="CO86" s="1">
        <f ca="1"/>
        <v>1126.7823328951267</v>
      </c>
      <c r="CP86" s="1">
        <f ca="1"/>
        <v>1127.5061536757007</v>
      </c>
      <c r="CQ86" s="1">
        <f ca="1"/>
        <v>956.32313295848189</v>
      </c>
      <c r="CR86" s="1">
        <f ca="1"/>
        <v>836.46552200097813</v>
      </c>
      <c r="CS86" s="1">
        <f ca="1"/>
        <v>986.52280806523629</v>
      </c>
      <c r="CT86" s="1">
        <f ca="1"/>
        <v>724.08490178924103</v>
      </c>
      <c r="CU86" s="1">
        <f ca="1"/>
        <v>951.51024226358845</v>
      </c>
      <c r="CV86" s="1">
        <f ca="1"/>
        <v>1037.6894500453905</v>
      </c>
      <c r="CW86" s="1">
        <f ca="1"/>
        <v>839.90664973409957</v>
      </c>
      <c r="CX86" s="1">
        <f ca="1"/>
        <v>998.7478768182126</v>
      </c>
      <c r="CY86" s="1">
        <f ca="1"/>
        <v>801.75134920242579</v>
      </c>
      <c r="CZ86" s="1">
        <f ca="1"/>
        <v>1281.5289727446138</v>
      </c>
      <c r="DA86" s="1">
        <f ca="1"/>
        <v>1086.7063970453739</v>
      </c>
      <c r="DB86" s="1">
        <f ca="1"/>
        <v>1361.624813069554</v>
      </c>
      <c r="DC86" s="1">
        <f ca="1"/>
        <v>886.21890275791031</v>
      </c>
      <c r="DD86" s="1">
        <f ca="1"/>
        <v>1034.3631916682425</v>
      </c>
      <c r="DE86" s="1">
        <f ca="1"/>
        <v>1447.3663499617933</v>
      </c>
      <c r="DF86" s="1">
        <f ca="1"/>
        <v>1108.6289605882357</v>
      </c>
      <c r="DG86" s="1">
        <f ca="1"/>
        <v>778.04879038403931</v>
      </c>
      <c r="DH86" s="1">
        <f ca="1"/>
        <v>1177.1175580303379</v>
      </c>
      <c r="DI86" s="1">
        <f ca="1"/>
        <v>853.90363444613286</v>
      </c>
      <c r="DJ86" s="1">
        <f ca="1"/>
        <v>1293.3083969731233</v>
      </c>
      <c r="DK86" s="1">
        <f ca="1"/>
        <v>944.00551250944375</v>
      </c>
    </row>
    <row r="87" spans="2:115" x14ac:dyDescent="0.15">
      <c r="B87" s="16" t="s">
        <v>49</v>
      </c>
      <c r="C87" s="17"/>
      <c r="D87" s="19"/>
      <c r="E87" s="23"/>
      <c r="F87" s="24"/>
      <c r="G87" s="24"/>
      <c r="H87" s="24"/>
      <c r="I87" s="24"/>
      <c r="J87" s="24"/>
      <c r="K87" s="24"/>
      <c r="L87" s="24"/>
      <c r="M87" s="24"/>
      <c r="N87" s="20"/>
      <c r="O87" s="10"/>
      <c r="P87" s="10"/>
      <c r="Q87" s="10"/>
      <c r="R87" s="10"/>
      <c r="S87" s="10"/>
      <c r="T87" s="10"/>
    </row>
    <row r="88" spans="2:115" x14ac:dyDescent="0.15">
      <c r="B88" s="1" t="s">
        <v>47</v>
      </c>
      <c r="C88" s="1" t="s">
        <v>14</v>
      </c>
      <c r="D88" s="2" t="s">
        <v>41</v>
      </c>
      <c r="H88" s="31">
        <f>H67*E83</f>
        <v>1499.3</v>
      </c>
      <c r="I88" s="31">
        <f>H88*SQRT(I67/H67*I67/H67+F83/E83*F83/E83)</f>
        <v>657.43154564451345</v>
      </c>
      <c r="J88" s="28">
        <f ca="1">AVERAGE(_xlfn.ANCHORARRAY(P88))</f>
        <v>1487.1060663885653</v>
      </c>
      <c r="K88" s="28">
        <f ca="1">_xlfn.STDEV.P(_xlfn.ANCHORARRAY(P88))</f>
        <v>663.70623687380794</v>
      </c>
      <c r="L88" s="28">
        <f ca="1">PERCENTILE(_xlfn.ANCHORARRAY(P88),1/2*(1-sims!$N$1))</f>
        <v>596.93369805926773</v>
      </c>
      <c r="M88" s="28">
        <f ca="1">PERCENTILE(_xlfn.ANCHORARRAY(P88),1/2*(1+sims!$N$1))</f>
        <v>2711.0357839892317</v>
      </c>
      <c r="N88" s="15">
        <f ca="1">1/2*(M88-L88)/J88</f>
        <v>0.7108107934305109</v>
      </c>
      <c r="O88" s="3"/>
      <c r="P88" s="4" cm="1">
        <f t="array" aca="1" ref="P88:DK88" ca="1">_xlfn.ANCHORARRAY(P67)*_xlfn.ANCHORARRAY(P83)</f>
        <v>2208.623051128674</v>
      </c>
      <c r="Q88" s="4">
        <f ca="1"/>
        <v>1393.0263266238194</v>
      </c>
      <c r="R88" s="4">
        <f ca="1"/>
        <v>877.112889693586</v>
      </c>
      <c r="S88" s="4">
        <f ca="1"/>
        <v>2710.2983933203609</v>
      </c>
      <c r="T88" s="4">
        <f ca="1"/>
        <v>754.47508881027613</v>
      </c>
      <c r="U88" s="1">
        <f ca="1"/>
        <v>1707.9816782906382</v>
      </c>
      <c r="V88" s="1">
        <f ca="1"/>
        <v>1838.3461827223111</v>
      </c>
      <c r="W88" s="1">
        <f ca="1"/>
        <v>1738.7666502382765</v>
      </c>
      <c r="X88" s="1">
        <f ca="1"/>
        <v>1107.1342445462724</v>
      </c>
      <c r="Y88" s="1">
        <f ca="1"/>
        <v>1076.2963302245637</v>
      </c>
      <c r="Z88" s="1">
        <f ca="1"/>
        <v>1112.2477851293665</v>
      </c>
      <c r="AA88" s="1">
        <f ca="1"/>
        <v>2830.3470087479072</v>
      </c>
      <c r="AB88" s="1">
        <f ca="1"/>
        <v>2127.3233574892424</v>
      </c>
      <c r="AC88" s="1">
        <f ca="1"/>
        <v>1682.6001037763231</v>
      </c>
      <c r="AD88" s="1">
        <f ca="1"/>
        <v>1229.7163244498583</v>
      </c>
      <c r="AE88" s="1">
        <f ca="1"/>
        <v>531.11038884214281</v>
      </c>
      <c r="AF88" s="1">
        <f ca="1"/>
        <v>1695.4253643607879</v>
      </c>
      <c r="AG88" s="1">
        <f ca="1"/>
        <v>1373.9599800467017</v>
      </c>
      <c r="AH88" s="1">
        <f ca="1"/>
        <v>895.46281550452329</v>
      </c>
      <c r="AI88" s="1">
        <f ca="1"/>
        <v>1770.497133707257</v>
      </c>
      <c r="AJ88" s="1">
        <f ca="1"/>
        <v>834.62718296932769</v>
      </c>
      <c r="AK88" s="1">
        <f ca="1"/>
        <v>1556.631324556728</v>
      </c>
      <c r="AL88" s="1">
        <f ca="1"/>
        <v>2206.5011216507801</v>
      </c>
      <c r="AM88" s="1">
        <f ca="1"/>
        <v>826.73600013298415</v>
      </c>
      <c r="AN88" s="1">
        <f ca="1"/>
        <v>2408.0828712194448</v>
      </c>
      <c r="AO88" s="1">
        <f ca="1"/>
        <v>1763.522859535612</v>
      </c>
      <c r="AP88" s="1">
        <f ca="1"/>
        <v>502.50707336474829</v>
      </c>
      <c r="AQ88" s="1">
        <f ca="1"/>
        <v>833.01389538392789</v>
      </c>
      <c r="AR88" s="1">
        <f ca="1"/>
        <v>1060.9679749736331</v>
      </c>
      <c r="AS88" s="1">
        <f ca="1"/>
        <v>2188.1664536083813</v>
      </c>
      <c r="AT88" s="1">
        <f ca="1"/>
        <v>624.30296314455313</v>
      </c>
      <c r="AU88" s="1">
        <f ca="1"/>
        <v>2637.3534508181215</v>
      </c>
      <c r="AV88" s="1">
        <f ca="1"/>
        <v>1219.6711485801156</v>
      </c>
      <c r="AW88" s="1">
        <f ca="1"/>
        <v>694.47800131978329</v>
      </c>
      <c r="AX88" s="1">
        <f ca="1"/>
        <v>1066.9862792802426</v>
      </c>
      <c r="AY88" s="1">
        <f ca="1"/>
        <v>1314.5277904434931</v>
      </c>
      <c r="AZ88" s="1">
        <f ca="1"/>
        <v>871.49612845988349</v>
      </c>
      <c r="BA88" s="1">
        <f ca="1"/>
        <v>1885.4466676046768</v>
      </c>
      <c r="BB88" s="1">
        <f ca="1"/>
        <v>869.21715334206033</v>
      </c>
      <c r="BC88" s="1">
        <f ca="1"/>
        <v>2532.3490344915817</v>
      </c>
      <c r="BD88" s="1">
        <f ca="1"/>
        <v>995.64953396248541</v>
      </c>
      <c r="BE88" s="1">
        <f ca="1"/>
        <v>2755.6753654653721</v>
      </c>
      <c r="BF88" s="1">
        <f ca="1"/>
        <v>1454.0299147947596</v>
      </c>
      <c r="BG88" s="1">
        <f ca="1"/>
        <v>1967.175665104123</v>
      </c>
      <c r="BH88" s="1">
        <f ca="1"/>
        <v>1701.3292829095431</v>
      </c>
      <c r="BI88" s="1">
        <f ca="1"/>
        <v>543.49430828703646</v>
      </c>
      <c r="BJ88" s="1">
        <f ca="1"/>
        <v>1232.192640416891</v>
      </c>
      <c r="BK88" s="1">
        <f ca="1"/>
        <v>798.86417078741272</v>
      </c>
      <c r="BL88" s="1">
        <f ca="1"/>
        <v>960.87608498598229</v>
      </c>
      <c r="BM88" s="1">
        <f ca="1"/>
        <v>1017.1123948162776</v>
      </c>
      <c r="BN88" s="1">
        <f ca="1"/>
        <v>2184.138809098115</v>
      </c>
      <c r="BO88" s="1">
        <f ca="1"/>
        <v>1835.6559758169606</v>
      </c>
      <c r="BP88" s="1">
        <f ca="1"/>
        <v>1543.8393742487085</v>
      </c>
      <c r="BQ88" s="1">
        <f ca="1"/>
        <v>1022.7009200065189</v>
      </c>
      <c r="BR88" s="1">
        <f ca="1"/>
        <v>2132.5326038824601</v>
      </c>
      <c r="BS88" s="1">
        <f ca="1"/>
        <v>887.43291754549853</v>
      </c>
      <c r="BT88" s="1">
        <f ca="1"/>
        <v>627.06771646724155</v>
      </c>
      <c r="BU88" s="1">
        <f ca="1"/>
        <v>713.28786601286015</v>
      </c>
      <c r="BV88" s="1">
        <f ca="1"/>
        <v>2725.046206697778</v>
      </c>
      <c r="BW88" s="1">
        <f ca="1"/>
        <v>1048.9080679401084</v>
      </c>
      <c r="BX88" s="1">
        <f ca="1"/>
        <v>1381.8247927708321</v>
      </c>
      <c r="BY88" s="1">
        <f ca="1"/>
        <v>1752.3062743774867</v>
      </c>
      <c r="BZ88" s="1">
        <f ca="1"/>
        <v>1325.1672035957283</v>
      </c>
      <c r="CA88" s="1">
        <f ca="1"/>
        <v>1057.1581487615429</v>
      </c>
      <c r="CB88" s="1">
        <f ca="1"/>
        <v>599.74629752096416</v>
      </c>
      <c r="CC88" s="1">
        <f ca="1"/>
        <v>1852.780080696409</v>
      </c>
      <c r="CD88" s="1">
        <f ca="1"/>
        <v>463.30130413146532</v>
      </c>
      <c r="CE88" s="1">
        <f ca="1"/>
        <v>773.78658691745613</v>
      </c>
      <c r="CF88" s="1">
        <f ca="1"/>
        <v>708.73144141092268</v>
      </c>
      <c r="CG88" s="1">
        <f ca="1"/>
        <v>1224.9907432169657</v>
      </c>
      <c r="CH88" s="1">
        <f ca="1"/>
        <v>2065.0688731162295</v>
      </c>
      <c r="CI88" s="1">
        <f ca="1"/>
        <v>1893.1709992888527</v>
      </c>
      <c r="CJ88" s="1">
        <f ca="1"/>
        <v>2703.1587482199138</v>
      </c>
      <c r="CK88" s="1">
        <f ca="1"/>
        <v>1530.3362158451405</v>
      </c>
      <c r="CL88" s="1">
        <f ca="1"/>
        <v>857.66565393273686</v>
      </c>
      <c r="CM88" s="1">
        <f ca="1"/>
        <v>2538.4395264042023</v>
      </c>
      <c r="CN88" s="1">
        <f ca="1"/>
        <v>454.57069642733649</v>
      </c>
      <c r="CO88" s="1">
        <f ca="1"/>
        <v>2122.8679943831849</v>
      </c>
      <c r="CP88" s="1">
        <f ca="1"/>
        <v>1058.5538635895655</v>
      </c>
      <c r="CQ88" s="1">
        <f ca="1"/>
        <v>2349.2294894068741</v>
      </c>
      <c r="CR88" s="1">
        <f ca="1"/>
        <v>1861.4261912931252</v>
      </c>
      <c r="CS88" s="1">
        <f ca="1"/>
        <v>1877.2694639856979</v>
      </c>
      <c r="CT88" s="1">
        <f ca="1"/>
        <v>1742.3268399800618</v>
      </c>
      <c r="CU88" s="1">
        <f ca="1"/>
        <v>948.13879750958358</v>
      </c>
      <c r="CV88" s="1">
        <f ca="1"/>
        <v>1409.8245148859169</v>
      </c>
      <c r="CW88" s="1">
        <f ca="1"/>
        <v>1159.0951546929937</v>
      </c>
      <c r="CX88" s="1">
        <f ca="1"/>
        <v>1965.3518252991389</v>
      </c>
      <c r="CY88" s="1">
        <f ca="1"/>
        <v>2498.0358098693819</v>
      </c>
      <c r="CZ88" s="1">
        <f ca="1"/>
        <v>1831.0368798223578</v>
      </c>
      <c r="DA88" s="1">
        <f ca="1"/>
        <v>2195.163127727496</v>
      </c>
      <c r="DB88" s="1">
        <f ca="1"/>
        <v>3179.5251358077794</v>
      </c>
      <c r="DC88" s="1">
        <f ca="1"/>
        <v>2750.0846465010086</v>
      </c>
      <c r="DD88" s="1">
        <f ca="1"/>
        <v>2010.9571607433454</v>
      </c>
      <c r="DE88" s="1">
        <f ca="1"/>
        <v>648.97116286481196</v>
      </c>
      <c r="DF88" s="1">
        <f ca="1"/>
        <v>798.0621842944015</v>
      </c>
      <c r="DG88" s="1">
        <f ca="1"/>
        <v>893.4423771225571</v>
      </c>
      <c r="DH88" s="1">
        <f ca="1"/>
        <v>1631.2128943558159</v>
      </c>
      <c r="DI88" s="1">
        <f ca="1"/>
        <v>1695.7149261194422</v>
      </c>
      <c r="DJ88" s="1">
        <f ca="1"/>
        <v>960.90946061045088</v>
      </c>
      <c r="DK88" s="1">
        <f ca="1"/>
        <v>1236.8568595782756</v>
      </c>
    </row>
    <row r="89" spans="2:115" x14ac:dyDescent="0.15">
      <c r="B89" s="1" t="s">
        <v>47</v>
      </c>
      <c r="C89" s="1" t="s">
        <v>15</v>
      </c>
      <c r="D89" s="2" t="s">
        <v>41</v>
      </c>
      <c r="H89" s="31">
        <f>H68*E84</f>
        <v>20628.299999999996</v>
      </c>
      <c r="I89" s="31">
        <f>H89*SQRT(I68/H68*I68/H68+F84/E84*F84/E84)</f>
        <v>13359.84793766041</v>
      </c>
      <c r="J89" s="28">
        <f ca="1">AVERAGE(_xlfn.ANCHORARRAY(P89))</f>
        <v>22014.063212809964</v>
      </c>
      <c r="K89" s="28">
        <f ca="1">_xlfn.STDEV.P(_xlfn.ANCHORARRAY(P89))</f>
        <v>17019.230046961358</v>
      </c>
      <c r="L89" s="28">
        <f ca="1">PERCENTILE(_xlfn.ANCHORARRAY(P89),1/2*(1-sims!$N$1))</f>
        <v>2904.2201403642293</v>
      </c>
      <c r="M89" s="28">
        <f ca="1">PERCENTILE(_xlfn.ANCHORARRAY(P89),1/2*(1+sims!$N$1))</f>
        <v>51797.31701758744</v>
      </c>
      <c r="N89" s="15">
        <f ca="1">1/2*(M89-L89)/J89</f>
        <v>1.1104968765777949</v>
      </c>
      <c r="O89" s="3"/>
      <c r="P89" s="4" cm="1">
        <f t="array" aca="1" ref="P89:DK89" ca="1">_xlfn.ANCHORARRAY(P68)*_xlfn.ANCHORARRAY(P84)</f>
        <v>25317.682846107433</v>
      </c>
      <c r="Q89" s="4">
        <f ca="1"/>
        <v>31806.861005028986</v>
      </c>
      <c r="R89" s="4">
        <f ca="1"/>
        <v>21103.74676481264</v>
      </c>
      <c r="S89" s="4">
        <f ca="1"/>
        <v>9249.9474134401571</v>
      </c>
      <c r="T89" s="4">
        <f ca="1"/>
        <v>5108.4393553724331</v>
      </c>
      <c r="U89" s="1">
        <f ca="1"/>
        <v>20694.321625394554</v>
      </c>
      <c r="V89" s="1">
        <f ca="1"/>
        <v>1517.9564396617627</v>
      </c>
      <c r="W89" s="1">
        <f ca="1"/>
        <v>32001.414539754227</v>
      </c>
      <c r="X89" s="1">
        <f ca="1"/>
        <v>36111.137281496922</v>
      </c>
      <c r="Y89" s="1">
        <f ca="1"/>
        <v>14767.70431091809</v>
      </c>
      <c r="Z89" s="1">
        <f ca="1"/>
        <v>20943.726707249334</v>
      </c>
      <c r="AA89" s="1">
        <f ca="1"/>
        <v>24054.818466170913</v>
      </c>
      <c r="AB89" s="1">
        <f ca="1"/>
        <v>17392.308340993743</v>
      </c>
      <c r="AC89" s="1">
        <f ca="1"/>
        <v>84073.762094456251</v>
      </c>
      <c r="AD89" s="1">
        <f ca="1"/>
        <v>29424.530412050983</v>
      </c>
      <c r="AE89" s="1">
        <f ca="1"/>
        <v>44394.833467605073</v>
      </c>
      <c r="AF89" s="1">
        <f ca="1"/>
        <v>37427.981759758513</v>
      </c>
      <c r="AG89" s="1">
        <f ca="1"/>
        <v>25387.985426704498</v>
      </c>
      <c r="AH89" s="1">
        <f ca="1"/>
        <v>26089.141446777972</v>
      </c>
      <c r="AI89" s="1">
        <f ca="1"/>
        <v>13394.936246854337</v>
      </c>
      <c r="AJ89" s="1">
        <f ca="1"/>
        <v>23314.189756947322</v>
      </c>
      <c r="AK89" s="1">
        <f ca="1"/>
        <v>13410.633360540385</v>
      </c>
      <c r="AL89" s="1">
        <f ca="1"/>
        <v>11206.017806296513</v>
      </c>
      <c r="AM89" s="1">
        <f ca="1"/>
        <v>32847.534120936667</v>
      </c>
      <c r="AN89" s="1">
        <f ca="1"/>
        <v>36727.856246873424</v>
      </c>
      <c r="AO89" s="1">
        <f ca="1"/>
        <v>12404.757076920891</v>
      </c>
      <c r="AP89" s="1">
        <f ca="1"/>
        <v>24880.45183729555</v>
      </c>
      <c r="AQ89" s="1">
        <f ca="1"/>
        <v>27155.386880789512</v>
      </c>
      <c r="AR89" s="1">
        <f ca="1"/>
        <v>87394.110267660348</v>
      </c>
      <c r="AS89" s="1">
        <f ca="1"/>
        <v>51470.614661856787</v>
      </c>
      <c r="AT89" s="1">
        <f ca="1"/>
        <v>43476.725411493535</v>
      </c>
      <c r="AU89" s="1">
        <f ca="1"/>
        <v>39461.392575455044</v>
      </c>
      <c r="AV89" s="1">
        <f ca="1"/>
        <v>23647.303605797835</v>
      </c>
      <c r="AW89" s="1">
        <f ca="1"/>
        <v>37023.69695336937</v>
      </c>
      <c r="AX89" s="1">
        <f ca="1"/>
        <v>9941.6266098716133</v>
      </c>
      <c r="AY89" s="1">
        <f ca="1"/>
        <v>33552.55850614376</v>
      </c>
      <c r="AZ89" s="1">
        <f ca="1"/>
        <v>9633.6550675818908</v>
      </c>
      <c r="BA89" s="1">
        <f ca="1"/>
        <v>20607.676373560647</v>
      </c>
      <c r="BB89" s="1">
        <f ca="1"/>
        <v>20860.829515133461</v>
      </c>
      <c r="BC89" s="1">
        <f ca="1"/>
        <v>20554.702334518763</v>
      </c>
      <c r="BD89" s="1">
        <f ca="1"/>
        <v>20588.711875603418</v>
      </c>
      <c r="BE89" s="1">
        <f ca="1"/>
        <v>58004.661776470246</v>
      </c>
      <c r="BF89" s="1">
        <f ca="1"/>
        <v>14124.695323908323</v>
      </c>
      <c r="BG89" s="1">
        <f ca="1"/>
        <v>28127.005830735587</v>
      </c>
      <c r="BH89" s="1">
        <f ca="1"/>
        <v>18775.303223418177</v>
      </c>
      <c r="BI89" s="1">
        <f ca="1"/>
        <v>5573.5654358563679</v>
      </c>
      <c r="BJ89" s="1">
        <f ca="1"/>
        <v>4534.8183492730786</v>
      </c>
      <c r="BK89" s="1">
        <f ca="1"/>
        <v>9058.1621377341417</v>
      </c>
      <c r="BL89" s="1">
        <f ca="1"/>
        <v>29834.943653252751</v>
      </c>
      <c r="BM89" s="1">
        <f ca="1"/>
        <v>4601.2933058394201</v>
      </c>
      <c r="BN89" s="1">
        <f ca="1"/>
        <v>33101.378868197062</v>
      </c>
      <c r="BO89" s="1">
        <f ca="1"/>
        <v>13058.221530220802</v>
      </c>
      <c r="BP89" s="1">
        <f ca="1"/>
        <v>7958.0028088976251</v>
      </c>
      <c r="BQ89" s="1">
        <f ca="1"/>
        <v>5867.2988012994028</v>
      </c>
      <c r="BR89" s="1">
        <f ca="1"/>
        <v>8688.461631528311</v>
      </c>
      <c r="BS89" s="1">
        <f ca="1"/>
        <v>17181.078769242518</v>
      </c>
      <c r="BT89" s="1">
        <f ca="1"/>
        <v>9766.72790392555</v>
      </c>
      <c r="BU89" s="1">
        <f ca="1"/>
        <v>29144.377967519657</v>
      </c>
      <c r="BV89" s="1">
        <f ca="1"/>
        <v>82845.7280242009</v>
      </c>
      <c r="BW89" s="1">
        <f ca="1"/>
        <v>9499.1966243212883</v>
      </c>
      <c r="BX89" s="1">
        <f ca="1"/>
        <v>25830.667439564273</v>
      </c>
      <c r="BY89" s="1">
        <f ca="1"/>
        <v>17098.66323723871</v>
      </c>
      <c r="BZ89" s="1">
        <f ca="1"/>
        <v>15192.59284207973</v>
      </c>
      <c r="CA89" s="1">
        <f ca="1"/>
        <v>19536.602007285732</v>
      </c>
      <c r="CB89" s="1">
        <f ca="1"/>
        <v>16209.346108814305</v>
      </c>
      <c r="CC89" s="1">
        <f ca="1"/>
        <v>13681.532628234776</v>
      </c>
      <c r="CD89" s="1">
        <f ca="1"/>
        <v>8536.0703776084429</v>
      </c>
      <c r="CE89" s="1">
        <f ca="1"/>
        <v>15857.874795113354</v>
      </c>
      <c r="CF89" s="1">
        <f ca="1"/>
        <v>13969.75659473521</v>
      </c>
      <c r="CG89" s="1">
        <f ca="1"/>
        <v>13470.073574143447</v>
      </c>
      <c r="CH89" s="1">
        <f ca="1"/>
        <v>2625.9878212975555</v>
      </c>
      <c r="CI89" s="1">
        <f ca="1"/>
        <v>14738.501761686</v>
      </c>
      <c r="CJ89" s="1">
        <f ca="1"/>
        <v>36394.765975729482</v>
      </c>
      <c r="CK89" s="1">
        <f ca="1"/>
        <v>9645.7067004045457</v>
      </c>
      <c r="CL89" s="1">
        <f ca="1"/>
        <v>25005.178311735166</v>
      </c>
      <c r="CM89" s="1">
        <f ca="1"/>
        <v>10163.435642887171</v>
      </c>
      <c r="CN89" s="1">
        <f ca="1"/>
        <v>14639.82097434874</v>
      </c>
      <c r="CO89" s="1">
        <f ca="1"/>
        <v>41933.656671263932</v>
      </c>
      <c r="CP89" s="1">
        <f ca="1"/>
        <v>50301.670396507216</v>
      </c>
      <c r="CQ89" s="1">
        <f ca="1"/>
        <v>1910.0320075229097</v>
      </c>
      <c r="CR89" s="1">
        <f ca="1"/>
        <v>2624.8101782318899</v>
      </c>
      <c r="CS89" s="1">
        <f ca="1"/>
        <v>22086.594883635622</v>
      </c>
      <c r="CT89" s="1">
        <f ca="1"/>
        <v>18556.811680327526</v>
      </c>
      <c r="CU89" s="1">
        <f ca="1"/>
        <v>4191.4112388286212</v>
      </c>
      <c r="CV89" s="1">
        <f ca="1"/>
        <v>24580.459235876024</v>
      </c>
      <c r="CW89" s="1">
        <f ca="1"/>
        <v>8964.9732956210919</v>
      </c>
      <c r="CX89" s="1">
        <f ca="1"/>
        <v>25399.823216305271</v>
      </c>
      <c r="CY89" s="1">
        <f ca="1"/>
        <v>22725.745888078516</v>
      </c>
      <c r="CZ89" s="1">
        <f ca="1"/>
        <v>6507.9572692913289</v>
      </c>
      <c r="DA89" s="1">
        <f ca="1"/>
        <v>11701.521782634851</v>
      </c>
      <c r="DB89" s="1">
        <f ca="1"/>
        <v>8407.9346549013917</v>
      </c>
      <c r="DC89" s="1">
        <f ca="1"/>
        <v>20244.572474770532</v>
      </c>
      <c r="DD89" s="1">
        <f ca="1"/>
        <v>2111.0442085275422</v>
      </c>
      <c r="DE89" s="1">
        <f ca="1"/>
        <v>15649.593455723578</v>
      </c>
      <c r="DF89" s="1">
        <f ca="1"/>
        <v>66352.725992593725</v>
      </c>
      <c r="DG89" s="1">
        <f ca="1"/>
        <v>12328.598246422245</v>
      </c>
      <c r="DH89" s="1">
        <f ca="1"/>
        <v>6253.9691567600166</v>
      </c>
      <c r="DI89" s="1">
        <f ca="1"/>
        <v>37501.890477888184</v>
      </c>
      <c r="DJ89" s="1">
        <f ca="1"/>
        <v>2918.8639466308969</v>
      </c>
      <c r="DK89" s="1">
        <f ca="1"/>
        <v>5386.4953686486224</v>
      </c>
    </row>
    <row r="90" spans="2:115" x14ac:dyDescent="0.15">
      <c r="B90" s="1" t="s">
        <v>47</v>
      </c>
      <c r="C90" s="1" t="s">
        <v>16</v>
      </c>
      <c r="D90" s="2" t="s">
        <v>41</v>
      </c>
      <c r="H90" s="31">
        <f>H69*E85</f>
        <v>128732.99999999999</v>
      </c>
      <c r="I90" s="31">
        <f>H90*SQRT(I69/H69*I69/H69+F85/E85*F85/E85)</f>
        <v>59019.720721609578</v>
      </c>
      <c r="J90" s="28">
        <f ca="1">AVERAGE(_xlfn.ANCHORARRAY(P90))</f>
        <v>124938.19571481452</v>
      </c>
      <c r="K90" s="28">
        <f ca="1">_xlfn.STDEV.P(_xlfn.ANCHORARRAY(P90))</f>
        <v>55200.696367861441</v>
      </c>
      <c r="L90" s="28">
        <f ca="1">PERCENTILE(_xlfn.ANCHORARRAY(P90),1/2*(1-sims!$N$1))</f>
        <v>49336.462522300717</v>
      </c>
      <c r="M90" s="28">
        <f ca="1">PERCENTILE(_xlfn.ANCHORARRAY(P90),1/2*(1+sims!$N$1))</f>
        <v>211447.91126786431</v>
      </c>
      <c r="N90" s="15">
        <f ca="1">1/2*(M90-L90)/J90</f>
        <v>0.6487665674138644</v>
      </c>
      <c r="O90" s="3"/>
      <c r="P90" s="4" cm="1">
        <f t="array" aca="1" ref="P90:DK90" ca="1">_xlfn.ANCHORARRAY(P69)*_xlfn.ANCHORARRAY(P85)</f>
        <v>196089.68813186453</v>
      </c>
      <c r="Q90" s="4">
        <f ca="1"/>
        <v>150544.70743427734</v>
      </c>
      <c r="R90" s="4">
        <f ca="1"/>
        <v>81969.291468253126</v>
      </c>
      <c r="S90" s="4">
        <f ca="1"/>
        <v>43364.028095152069</v>
      </c>
      <c r="T90" s="4">
        <f ca="1"/>
        <v>100171.70138299554</v>
      </c>
      <c r="U90" s="1">
        <f ca="1"/>
        <v>103530.03875093834</v>
      </c>
      <c r="V90" s="1">
        <f ca="1"/>
        <v>147178.52652462988</v>
      </c>
      <c r="W90" s="1">
        <f ca="1"/>
        <v>160961.42780198</v>
      </c>
      <c r="X90" s="1">
        <f ca="1"/>
        <v>98029.090285394617</v>
      </c>
      <c r="Y90" s="1">
        <f ca="1"/>
        <v>141176.04296592443</v>
      </c>
      <c r="Z90" s="1">
        <f ca="1"/>
        <v>74940.128907393824</v>
      </c>
      <c r="AA90" s="1">
        <f ca="1"/>
        <v>147010.63372069757</v>
      </c>
      <c r="AB90" s="1">
        <f ca="1"/>
        <v>127625.54076547684</v>
      </c>
      <c r="AC90" s="1">
        <f ca="1"/>
        <v>207784.94456960374</v>
      </c>
      <c r="AD90" s="1">
        <f ca="1"/>
        <v>204297.82822141165</v>
      </c>
      <c r="AE90" s="1">
        <f ca="1"/>
        <v>158410.05092449539</v>
      </c>
      <c r="AF90" s="1">
        <f ca="1"/>
        <v>158918.36421941404</v>
      </c>
      <c r="AG90" s="1">
        <f ca="1"/>
        <v>65937.180398102049</v>
      </c>
      <c r="AH90" s="1">
        <f ca="1"/>
        <v>79118.302106365823</v>
      </c>
      <c r="AI90" s="1">
        <f ca="1"/>
        <v>51416.050204258296</v>
      </c>
      <c r="AJ90" s="1">
        <f ca="1"/>
        <v>196020.5841708011</v>
      </c>
      <c r="AK90" s="1">
        <f ca="1"/>
        <v>125852.33066459432</v>
      </c>
      <c r="AL90" s="1">
        <f ca="1"/>
        <v>147736.05416616137</v>
      </c>
      <c r="AM90" s="1">
        <f ca="1"/>
        <v>134319.0014130795</v>
      </c>
      <c r="AN90" s="1">
        <f ca="1"/>
        <v>136608.31315644542</v>
      </c>
      <c r="AO90" s="1">
        <f ca="1"/>
        <v>176247.38336881503</v>
      </c>
      <c r="AP90" s="1">
        <f ca="1"/>
        <v>69705.827909882515</v>
      </c>
      <c r="AQ90" s="1">
        <f ca="1"/>
        <v>182334.4389481121</v>
      </c>
      <c r="AR90" s="1">
        <f ca="1"/>
        <v>78527.516558024305</v>
      </c>
      <c r="AS90" s="1">
        <f ca="1"/>
        <v>149680.76317077217</v>
      </c>
      <c r="AT90" s="1">
        <f ca="1"/>
        <v>52717.929520439466</v>
      </c>
      <c r="AU90" s="1">
        <f ca="1"/>
        <v>124157.66644179479</v>
      </c>
      <c r="AV90" s="1">
        <f ca="1"/>
        <v>171683.04845358894</v>
      </c>
      <c r="AW90" s="1">
        <f ca="1"/>
        <v>238622.64011797923</v>
      </c>
      <c r="AX90" s="1">
        <f ca="1"/>
        <v>78438.885886274977</v>
      </c>
      <c r="AY90" s="1">
        <f ca="1"/>
        <v>105380.03386971023</v>
      </c>
      <c r="AZ90" s="1">
        <f ca="1"/>
        <v>210219.14534196843</v>
      </c>
      <c r="BA90" s="1">
        <f ca="1"/>
        <v>31432.711794807979</v>
      </c>
      <c r="BB90" s="1">
        <f ca="1"/>
        <v>133982.23624162245</v>
      </c>
      <c r="BC90" s="1">
        <f ca="1"/>
        <v>44358.744420998024</v>
      </c>
      <c r="BD90" s="1">
        <f ca="1"/>
        <v>263289.96119780128</v>
      </c>
      <c r="BE90" s="1">
        <f ca="1"/>
        <v>107044.64410827943</v>
      </c>
      <c r="BF90" s="1">
        <f ca="1"/>
        <v>79759.424803776652</v>
      </c>
      <c r="BG90" s="1">
        <f ca="1"/>
        <v>97213.191109239386</v>
      </c>
      <c r="BH90" s="1">
        <f ca="1"/>
        <v>165732.02286955959</v>
      </c>
      <c r="BI90" s="1">
        <f ca="1"/>
        <v>101711.85738905522</v>
      </c>
      <c r="BJ90" s="1">
        <f ca="1"/>
        <v>95077.15108913726</v>
      </c>
      <c r="BK90" s="1">
        <f ca="1"/>
        <v>119601.18292266248</v>
      </c>
      <c r="BL90" s="1">
        <f ca="1"/>
        <v>172197.88781442467</v>
      </c>
      <c r="BM90" s="1">
        <f ca="1"/>
        <v>279511.55326579907</v>
      </c>
      <c r="BN90" s="1">
        <f ca="1"/>
        <v>155437.07536450692</v>
      </c>
      <c r="BO90" s="1">
        <f ca="1"/>
        <v>56688.902114231394</v>
      </c>
      <c r="BP90" s="1">
        <f ca="1"/>
        <v>90252.255127014723</v>
      </c>
      <c r="BQ90" s="1">
        <f ca="1"/>
        <v>131928.98887146509</v>
      </c>
      <c r="BR90" s="1">
        <f ca="1"/>
        <v>57275.431345352008</v>
      </c>
      <c r="BS90" s="1">
        <f ca="1"/>
        <v>180222.52217633126</v>
      </c>
      <c r="BT90" s="1">
        <f ca="1"/>
        <v>165488.17466262434</v>
      </c>
      <c r="BU90" s="1">
        <f ca="1"/>
        <v>103127.22166829853</v>
      </c>
      <c r="BV90" s="1">
        <f ca="1"/>
        <v>93229.880022666272</v>
      </c>
      <c r="BW90" s="1">
        <f ca="1"/>
        <v>110195.83396267533</v>
      </c>
      <c r="BX90" s="1">
        <f ca="1"/>
        <v>169736.73299424569</v>
      </c>
      <c r="BY90" s="1">
        <f ca="1"/>
        <v>65153.469229298164</v>
      </c>
      <c r="BZ90" s="1">
        <f ca="1"/>
        <v>127739.29028974913</v>
      </c>
      <c r="CA90" s="1">
        <f ca="1"/>
        <v>191936.38431420043</v>
      </c>
      <c r="CB90" s="1">
        <f ca="1"/>
        <v>83248.01082986017</v>
      </c>
      <c r="CC90" s="1">
        <f ca="1"/>
        <v>58426.378668344303</v>
      </c>
      <c r="CD90" s="1">
        <f ca="1"/>
        <v>104675.24264318253</v>
      </c>
      <c r="CE90" s="1">
        <f ca="1"/>
        <v>114224.64139097529</v>
      </c>
      <c r="CF90" s="1">
        <f ca="1"/>
        <v>141387.02545293843</v>
      </c>
      <c r="CG90" s="1">
        <f ca="1"/>
        <v>49465.275566081247</v>
      </c>
      <c r="CH90" s="1">
        <f ca="1"/>
        <v>199505.25097494497</v>
      </c>
      <c r="CI90" s="1">
        <f ca="1"/>
        <v>188511.60975574638</v>
      </c>
      <c r="CJ90" s="1">
        <f ca="1"/>
        <v>67325.157823175032</v>
      </c>
      <c r="CK90" s="1">
        <f ca="1"/>
        <v>66960.796838239621</v>
      </c>
      <c r="CL90" s="1">
        <f ca="1"/>
        <v>195843.54829144318</v>
      </c>
      <c r="CM90" s="1">
        <f ca="1"/>
        <v>37391.500979804681</v>
      </c>
      <c r="CN90" s="1">
        <f ca="1"/>
        <v>80370.370261138116</v>
      </c>
      <c r="CO90" s="1">
        <f ca="1"/>
        <v>196784.04791594992</v>
      </c>
      <c r="CP90" s="1">
        <f ca="1"/>
        <v>102617.53387668246</v>
      </c>
      <c r="CQ90" s="1">
        <f ca="1"/>
        <v>234794.4638598875</v>
      </c>
      <c r="CR90" s="1">
        <f ca="1"/>
        <v>151175.12132070574</v>
      </c>
      <c r="CS90" s="1">
        <f ca="1"/>
        <v>99686.712408524021</v>
      </c>
      <c r="CT90" s="1">
        <f ca="1"/>
        <v>88396.347365280351</v>
      </c>
      <c r="CU90" s="1">
        <f ca="1"/>
        <v>160042.77083638971</v>
      </c>
      <c r="CV90" s="1">
        <f ca="1"/>
        <v>141099.82020070346</v>
      </c>
      <c r="CW90" s="1">
        <f ca="1"/>
        <v>46889.014690470693</v>
      </c>
      <c r="CX90" s="1">
        <f ca="1"/>
        <v>68734.698490743656</v>
      </c>
      <c r="CY90" s="1">
        <f ca="1"/>
        <v>147128.51651447997</v>
      </c>
      <c r="CZ90" s="1">
        <f ca="1"/>
        <v>92741.502553054233</v>
      </c>
      <c r="DA90" s="1">
        <f ca="1"/>
        <v>124259.09868710785</v>
      </c>
      <c r="DB90" s="1">
        <f ca="1"/>
        <v>53470.569168142756</v>
      </c>
      <c r="DC90" s="1">
        <f ca="1"/>
        <v>136796.86157292503</v>
      </c>
      <c r="DD90" s="1">
        <f ca="1"/>
        <v>272501.72855338076</v>
      </c>
      <c r="DE90" s="1">
        <f ca="1"/>
        <v>100126.49470542526</v>
      </c>
      <c r="DF90" s="1">
        <f ca="1"/>
        <v>79697.246056850781</v>
      </c>
      <c r="DG90" s="1">
        <f ca="1"/>
        <v>170028.01828255397</v>
      </c>
      <c r="DH90" s="1">
        <f ca="1"/>
        <v>87881.852357179698</v>
      </c>
      <c r="DI90" s="1">
        <f ca="1"/>
        <v>129504.05216623779</v>
      </c>
      <c r="DJ90" s="1">
        <f ca="1"/>
        <v>100570.5074814034</v>
      </c>
      <c r="DK90" s="1">
        <f ca="1"/>
        <v>55507.921734599069</v>
      </c>
    </row>
    <row r="91" spans="2:115" x14ac:dyDescent="0.15">
      <c r="B91" s="1" t="s">
        <v>47</v>
      </c>
      <c r="C91" s="1" t="s">
        <v>17</v>
      </c>
      <c r="D91" s="2" t="s">
        <v>41</v>
      </c>
      <c r="H91" s="31">
        <f>H70*E86</f>
        <v>98574.666666666657</v>
      </c>
      <c r="I91" s="31">
        <f>H91*SQRT(I70/H70*I70/H70+F86/E86*F86/E86)</f>
        <v>58028.643695570965</v>
      </c>
      <c r="J91" s="28">
        <f ca="1">AVERAGE(_xlfn.ANCHORARRAY(P91))</f>
        <v>98299.814597868492</v>
      </c>
      <c r="K91" s="28">
        <f ca="1">_xlfn.STDEV.P(_xlfn.ANCHORARRAY(P91))</f>
        <v>65282.324822156181</v>
      </c>
      <c r="L91" s="28">
        <f ca="1">PERCENTILE(_xlfn.ANCHORARRAY(P91),1/2*(1-sims!$N$1))</f>
        <v>27312.356437486196</v>
      </c>
      <c r="M91" s="28">
        <f ca="1">PERCENTILE(_xlfn.ANCHORARRAY(P91),1/2*(1+sims!$N$1))</f>
        <v>240854.6047590719</v>
      </c>
      <c r="N91" s="15">
        <f ca="1">1/2*(M91-L91)/J91</f>
        <v>1.0861782862722515</v>
      </c>
      <c r="O91" s="3"/>
      <c r="P91" s="4" cm="1">
        <f t="array" aca="1" ref="P91:DK91" ca="1">_xlfn.ANCHORARRAY(P70)*_xlfn.ANCHORARRAY(P86)</f>
        <v>80864.70464110437</v>
      </c>
      <c r="Q91" s="4">
        <f ca="1"/>
        <v>62972.528350628767</v>
      </c>
      <c r="R91" s="4">
        <f ca="1"/>
        <v>41538.716900335312</v>
      </c>
      <c r="S91" s="4">
        <f ca="1"/>
        <v>37210.379183710873</v>
      </c>
      <c r="T91" s="4">
        <f ca="1"/>
        <v>102246.30623563605</v>
      </c>
      <c r="U91" s="1">
        <f ca="1"/>
        <v>95177.540404623069</v>
      </c>
      <c r="V91" s="1">
        <f ca="1"/>
        <v>43300.789217537014</v>
      </c>
      <c r="W91" s="1">
        <f ca="1"/>
        <v>64462.767689899483</v>
      </c>
      <c r="X91" s="1">
        <f ca="1"/>
        <v>132319.68058477063</v>
      </c>
      <c r="Y91" s="1">
        <f ca="1"/>
        <v>70762.64924896881</v>
      </c>
      <c r="Z91" s="1">
        <f ca="1"/>
        <v>15120.337537946132</v>
      </c>
      <c r="AA91" s="1">
        <f ca="1"/>
        <v>246788.754850636</v>
      </c>
      <c r="AB91" s="1">
        <f ca="1"/>
        <v>241974.99579105491</v>
      </c>
      <c r="AC91" s="1">
        <f ca="1"/>
        <v>43081.961693674719</v>
      </c>
      <c r="AD91" s="1">
        <f ca="1"/>
        <v>45766.755937510432</v>
      </c>
      <c r="AE91" s="1">
        <f ca="1"/>
        <v>45783.499254026414</v>
      </c>
      <c r="AF91" s="1">
        <f ca="1"/>
        <v>32312.216951750423</v>
      </c>
      <c r="AG91" s="1">
        <f ca="1"/>
        <v>47746.857059487978</v>
      </c>
      <c r="AH91" s="1">
        <f ca="1"/>
        <v>66577.899242974177</v>
      </c>
      <c r="AI91" s="1">
        <f ca="1"/>
        <v>36599.701156080358</v>
      </c>
      <c r="AJ91" s="1">
        <f ca="1"/>
        <v>157431.27607903961</v>
      </c>
      <c r="AK91" s="1">
        <f ca="1"/>
        <v>52703.935202404668</v>
      </c>
      <c r="AL91" s="1">
        <f ca="1"/>
        <v>56414.306474569952</v>
      </c>
      <c r="AM91" s="1">
        <f ca="1"/>
        <v>37098.754581651076</v>
      </c>
      <c r="AN91" s="1">
        <f ca="1"/>
        <v>84206.354175722561</v>
      </c>
      <c r="AO91" s="1">
        <f ca="1"/>
        <v>96230.151637514413</v>
      </c>
      <c r="AP91" s="1">
        <f ca="1"/>
        <v>90954.969133999941</v>
      </c>
      <c r="AQ91" s="1">
        <f ca="1"/>
        <v>7629.4901939157526</v>
      </c>
      <c r="AR91" s="1">
        <f ca="1"/>
        <v>27364.379875125534</v>
      </c>
      <c r="AS91" s="1">
        <f ca="1"/>
        <v>93152.677341928633</v>
      </c>
      <c r="AT91" s="1">
        <f ca="1"/>
        <v>99802.705061778659</v>
      </c>
      <c r="AU91" s="1">
        <f ca="1"/>
        <v>160481.98151520747</v>
      </c>
      <c r="AV91" s="1">
        <f ca="1"/>
        <v>105423.91842227439</v>
      </c>
      <c r="AW91" s="1">
        <f ca="1"/>
        <v>64675.315275615329</v>
      </c>
      <c r="AX91" s="1">
        <f ca="1"/>
        <v>101094.18433994129</v>
      </c>
      <c r="AY91" s="1">
        <f ca="1"/>
        <v>45331.987603274647</v>
      </c>
      <c r="AZ91" s="1">
        <f ca="1"/>
        <v>170630.77229135716</v>
      </c>
      <c r="BA91" s="1">
        <f ca="1"/>
        <v>76050.084148334572</v>
      </c>
      <c r="BB91" s="1">
        <f ca="1"/>
        <v>53880.141198506339</v>
      </c>
      <c r="BC91" s="1">
        <f ca="1"/>
        <v>71753.314399967989</v>
      </c>
      <c r="BD91" s="1">
        <f ca="1"/>
        <v>103555.89943825094</v>
      </c>
      <c r="BE91" s="1">
        <f ca="1"/>
        <v>201889.233803137</v>
      </c>
      <c r="BF91" s="1">
        <f ca="1"/>
        <v>93897.722385679328</v>
      </c>
      <c r="BG91" s="1">
        <f ca="1"/>
        <v>3130.657176655729</v>
      </c>
      <c r="BH91" s="1">
        <f ca="1"/>
        <v>67284.547437546076</v>
      </c>
      <c r="BI91" s="1">
        <f ca="1"/>
        <v>240795.63681002017</v>
      </c>
      <c r="BJ91" s="1">
        <f ca="1"/>
        <v>203317.90927261856</v>
      </c>
      <c r="BK91" s="1">
        <f ca="1"/>
        <v>103758.57724694007</v>
      </c>
      <c r="BL91" s="1">
        <f ca="1"/>
        <v>138512.62290276046</v>
      </c>
      <c r="BM91" s="1">
        <f ca="1"/>
        <v>214003.84088346764</v>
      </c>
      <c r="BN91" s="1">
        <f ca="1"/>
        <v>83022.733471007741</v>
      </c>
      <c r="BO91" s="1">
        <f ca="1"/>
        <v>41872.70007288851</v>
      </c>
      <c r="BP91" s="1">
        <f ca="1"/>
        <v>125768.63572817111</v>
      </c>
      <c r="BQ91" s="1">
        <f ca="1"/>
        <v>99671.51007528379</v>
      </c>
      <c r="BR91" s="1">
        <f ca="1"/>
        <v>65653.493505877865</v>
      </c>
      <c r="BS91" s="1">
        <f ca="1"/>
        <v>203565.73635352874</v>
      </c>
      <c r="BT91" s="1">
        <f ca="1"/>
        <v>28594.019952929666</v>
      </c>
      <c r="BU91" s="1">
        <f ca="1"/>
        <v>136843.36723062806</v>
      </c>
      <c r="BV91" s="1">
        <f ca="1"/>
        <v>312481.02017332782</v>
      </c>
      <c r="BW91" s="1">
        <f ca="1"/>
        <v>49910.642565360555</v>
      </c>
      <c r="BX91" s="1">
        <f ca="1"/>
        <v>94676.96846590616</v>
      </c>
      <c r="BY91" s="1">
        <f ca="1"/>
        <v>121994.92289719831</v>
      </c>
      <c r="BZ91" s="1">
        <f ca="1"/>
        <v>153814.11656549704</v>
      </c>
      <c r="CA91" s="1">
        <f ca="1"/>
        <v>130029.97404291663</v>
      </c>
      <c r="CB91" s="1">
        <f ca="1"/>
        <v>298557.64738699689</v>
      </c>
      <c r="CC91" s="1">
        <f ca="1"/>
        <v>161320.91457497398</v>
      </c>
      <c r="CD91" s="1">
        <f ca="1"/>
        <v>38499.973484128197</v>
      </c>
      <c r="CE91" s="1">
        <f ca="1"/>
        <v>49066.270144557362</v>
      </c>
      <c r="CF91" s="1">
        <f ca="1"/>
        <v>57829.019598465493</v>
      </c>
      <c r="CG91" s="1">
        <f ca="1"/>
        <v>86305.685716039792</v>
      </c>
      <c r="CH91" s="1">
        <f ca="1"/>
        <v>131175.78141235738</v>
      </c>
      <c r="CI91" s="1">
        <f ca="1"/>
        <v>80414.154872132203</v>
      </c>
      <c r="CJ91" s="1">
        <f ca="1"/>
        <v>219423.10518004096</v>
      </c>
      <c r="CK91" s="1">
        <f ca="1"/>
        <v>43678.63354841667</v>
      </c>
      <c r="CL91" s="1">
        <f ca="1"/>
        <v>67493.632676137146</v>
      </c>
      <c r="CM91" s="1">
        <f ca="1"/>
        <v>121233.78049410257</v>
      </c>
      <c r="CN91" s="1">
        <f ca="1"/>
        <v>26323.911122338766</v>
      </c>
      <c r="CO91" s="1">
        <f ca="1"/>
        <v>147257.18686365391</v>
      </c>
      <c r="CP91" s="1">
        <f ca="1"/>
        <v>57381.362433920709</v>
      </c>
      <c r="CQ91" s="1">
        <f ca="1"/>
        <v>12296.850065877485</v>
      </c>
      <c r="CR91" s="1">
        <f ca="1"/>
        <v>89699.234182452681</v>
      </c>
      <c r="CS91" s="1">
        <f ca="1"/>
        <v>69083.449041104453</v>
      </c>
      <c r="CT91" s="1">
        <f ca="1"/>
        <v>38546.382621818324</v>
      </c>
      <c r="CU91" s="1">
        <f ca="1"/>
        <v>44004.735761928023</v>
      </c>
      <c r="CV91" s="1">
        <f ca="1"/>
        <v>137662.20201977398</v>
      </c>
      <c r="CW91" s="1">
        <f ca="1"/>
        <v>70552.745018709553</v>
      </c>
      <c r="CX91" s="1">
        <f ca="1"/>
        <v>70328.571052505969</v>
      </c>
      <c r="CY91" s="1">
        <f ca="1"/>
        <v>121926.69786438224</v>
      </c>
      <c r="CZ91" s="1">
        <f ca="1"/>
        <v>45087.980097446751</v>
      </c>
      <c r="DA91" s="1">
        <f ca="1"/>
        <v>137589.16478307301</v>
      </c>
      <c r="DB91" s="1">
        <f ca="1"/>
        <v>62895.496472062638</v>
      </c>
      <c r="DC91" s="1">
        <f ca="1"/>
        <v>85093.322546506897</v>
      </c>
      <c r="DD91" s="1">
        <f ca="1"/>
        <v>35052.99448615867</v>
      </c>
      <c r="DE91" s="1">
        <f ca="1"/>
        <v>101074.28324327582</v>
      </c>
      <c r="DF91" s="1">
        <f ca="1"/>
        <v>206178.920801031</v>
      </c>
      <c r="DG91" s="1">
        <f ca="1"/>
        <v>64038.239145863437</v>
      </c>
      <c r="DH91" s="1">
        <f ca="1"/>
        <v>95084.207344308714</v>
      </c>
      <c r="DI91" s="1">
        <f ca="1"/>
        <v>265762.36897308647</v>
      </c>
      <c r="DJ91" s="1">
        <f ca="1"/>
        <v>182650.81175766725</v>
      </c>
      <c r="DK91" s="1">
        <f ca="1"/>
        <v>86445.513657471325</v>
      </c>
    </row>
    <row r="92" spans="2:115" x14ac:dyDescent="0.15">
      <c r="B92" s="1" t="s">
        <v>47</v>
      </c>
      <c r="C92" s="1" t="s">
        <v>32</v>
      </c>
      <c r="D92" s="2" t="s">
        <v>41</v>
      </c>
      <c r="H92" s="31">
        <f>SUM(H88:H91)</f>
        <v>249435.26666666663</v>
      </c>
      <c r="I92" s="31">
        <f>SQRT(SUMSQ(I88:I91))</f>
        <v>83842.523079633858</v>
      </c>
      <c r="J92" s="28">
        <f ca="1">AVERAGE(_xlfn.ANCHORARRAY(P92))</f>
        <v>246739.17959188146</v>
      </c>
      <c r="K92" s="28">
        <f ca="1">_xlfn.STDEV.P(_xlfn.ANCHORARRAY(P92))</f>
        <v>89445.536353191346</v>
      </c>
      <c r="L92" s="28">
        <f ca="1">PERCENTILE(_xlfn.ANCHORARRAY(P92),1/2*(1-sims!$N$1))</f>
        <v>121814.13329047331</v>
      </c>
      <c r="M92" s="28">
        <f ca="1">PERCENTILE(_xlfn.ANCHORARRAY(P92),1/2*(1+sims!$N$1))</f>
        <v>398776.85160286509</v>
      </c>
      <c r="N92" s="15">
        <f ca="1">1/2*(M92-L92)/J92</f>
        <v>0.56124592529346473</v>
      </c>
      <c r="O92" s="3"/>
      <c r="P92" s="4" cm="1">
        <f t="array" aca="1" ref="P92:DK92" ca="1">_xlfn.ANCHORARRAY(P88)+_xlfn.ANCHORARRAY(P89)+_xlfn.ANCHORARRAY(P90)+_xlfn.ANCHORARRAY(P91)</f>
        <v>304480.69867020502</v>
      </c>
      <c r="Q92" s="4">
        <f ca="1"/>
        <v>246717.12311655891</v>
      </c>
      <c r="R92" s="4">
        <f ca="1"/>
        <v>145488.86802309466</v>
      </c>
      <c r="S92" s="4">
        <f ca="1"/>
        <v>92534.65308562346</v>
      </c>
      <c r="T92" s="4">
        <f ca="1"/>
        <v>208280.92206281429</v>
      </c>
      <c r="U92" s="1">
        <f ca="1"/>
        <v>221109.88245924661</v>
      </c>
      <c r="V92" s="1">
        <f ca="1"/>
        <v>193835.61836455096</v>
      </c>
      <c r="W92" s="1">
        <f ca="1"/>
        <v>259164.37668187197</v>
      </c>
      <c r="X92" s="1">
        <f ca="1"/>
        <v>267567.04239620845</v>
      </c>
      <c r="Y92" s="1">
        <f ca="1"/>
        <v>227782.69285603589</v>
      </c>
      <c r="Z92" s="1">
        <f ca="1"/>
        <v>112116.44093771865</v>
      </c>
      <c r="AA92" s="1">
        <f ca="1"/>
        <v>420684.55404625239</v>
      </c>
      <c r="AB92" s="1">
        <f ca="1"/>
        <v>389120.16825501469</v>
      </c>
      <c r="AC92" s="1">
        <f ca="1"/>
        <v>336623.26846151106</v>
      </c>
      <c r="AD92" s="1">
        <f ca="1"/>
        <v>280718.83089542296</v>
      </c>
      <c r="AE92" s="1">
        <f ca="1"/>
        <v>249119.49403496902</v>
      </c>
      <c r="AF92" s="1">
        <f ca="1"/>
        <v>230353.98829528378</v>
      </c>
      <c r="AG92" s="1">
        <f ca="1"/>
        <v>140445.98286434123</v>
      </c>
      <c r="AH92" s="1">
        <f ca="1"/>
        <v>172680.80561162249</v>
      </c>
      <c r="AI92" s="1">
        <f ca="1"/>
        <v>103181.18474090024</v>
      </c>
      <c r="AJ92" s="1">
        <f ca="1"/>
        <v>377600.67718975735</v>
      </c>
      <c r="AK92" s="1">
        <f ca="1"/>
        <v>193523.53055209608</v>
      </c>
      <c r="AL92" s="1">
        <f ca="1"/>
        <v>217562.87956867862</v>
      </c>
      <c r="AM92" s="1">
        <f ca="1"/>
        <v>205092.02611580022</v>
      </c>
      <c r="AN92" s="1">
        <f ca="1"/>
        <v>259950.60645026085</v>
      </c>
      <c r="AO92" s="1">
        <f ca="1"/>
        <v>286645.81494278595</v>
      </c>
      <c r="AP92" s="1">
        <f ca="1"/>
        <v>186043.75595454275</v>
      </c>
      <c r="AQ92" s="1">
        <f ca="1"/>
        <v>217952.32991820129</v>
      </c>
      <c r="AR92" s="1">
        <f ca="1"/>
        <v>194346.97467578383</v>
      </c>
      <c r="AS92" s="1">
        <f ca="1"/>
        <v>296492.22162816598</v>
      </c>
      <c r="AT92" s="1">
        <f ca="1"/>
        <v>196621.66295685622</v>
      </c>
      <c r="AU92" s="1">
        <f ca="1"/>
        <v>326738.3939832754</v>
      </c>
      <c r="AV92" s="1">
        <f ca="1"/>
        <v>301973.94163024129</v>
      </c>
      <c r="AW92" s="1">
        <f ca="1"/>
        <v>341016.13034828368</v>
      </c>
      <c r="AX92" s="1">
        <f ca="1"/>
        <v>190541.68311536813</v>
      </c>
      <c r="AY92" s="1">
        <f ca="1"/>
        <v>185579.10776957212</v>
      </c>
      <c r="AZ92" s="1">
        <f ca="1"/>
        <v>391355.0688293674</v>
      </c>
      <c r="BA92" s="1">
        <f ca="1"/>
        <v>129975.91898430788</v>
      </c>
      <c r="BB92" s="1">
        <f ca="1"/>
        <v>209592.42410860432</v>
      </c>
      <c r="BC92" s="1">
        <f ca="1"/>
        <v>139199.11018997635</v>
      </c>
      <c r="BD92" s="1">
        <f ca="1"/>
        <v>388430.22204561811</v>
      </c>
      <c r="BE92" s="1">
        <f ca="1"/>
        <v>369694.21505335206</v>
      </c>
      <c r="BF92" s="1">
        <f ca="1"/>
        <v>189235.87242815905</v>
      </c>
      <c r="BG92" s="1">
        <f ca="1"/>
        <v>130438.02978173482</v>
      </c>
      <c r="BH92" s="1">
        <f ca="1"/>
        <v>253493.2028134334</v>
      </c>
      <c r="BI92" s="1">
        <f ca="1"/>
        <v>348624.55394321878</v>
      </c>
      <c r="BJ92" s="1">
        <f ca="1"/>
        <v>304162.0713514458</v>
      </c>
      <c r="BK92" s="1">
        <f ca="1"/>
        <v>233216.78647812409</v>
      </c>
      <c r="BL92" s="1">
        <f ca="1"/>
        <v>341506.33045542386</v>
      </c>
      <c r="BM92" s="1">
        <f ca="1"/>
        <v>499133.79984992242</v>
      </c>
      <c r="BN92" s="1">
        <f ca="1"/>
        <v>273745.32651280984</v>
      </c>
      <c r="BO92" s="1">
        <f ca="1"/>
        <v>113455.47969315766</v>
      </c>
      <c r="BP92" s="1">
        <f ca="1"/>
        <v>225522.73303833217</v>
      </c>
      <c r="BQ92" s="1">
        <f ca="1"/>
        <v>238490.49866805479</v>
      </c>
      <c r="BR92" s="1">
        <f ca="1"/>
        <v>133749.91908664064</v>
      </c>
      <c r="BS92" s="1">
        <f ca="1"/>
        <v>401856.770216648</v>
      </c>
      <c r="BT92" s="1">
        <f ca="1"/>
        <v>204475.99023594681</v>
      </c>
      <c r="BU92" s="1">
        <f ca="1"/>
        <v>269828.25473245909</v>
      </c>
      <c r="BV92" s="1">
        <f ca="1"/>
        <v>491281.67442689277</v>
      </c>
      <c r="BW92" s="1">
        <f ca="1"/>
        <v>170654.58122029729</v>
      </c>
      <c r="BX92" s="1">
        <f ca="1"/>
        <v>291626.19369248697</v>
      </c>
      <c r="BY92" s="1">
        <f ca="1"/>
        <v>205999.36163811269</v>
      </c>
      <c r="BZ92" s="1">
        <f ca="1"/>
        <v>298071.16690092161</v>
      </c>
      <c r="CA92" s="1">
        <f ca="1"/>
        <v>342560.11851316434</v>
      </c>
      <c r="CB92" s="1">
        <f ca="1"/>
        <v>398614.75062319235</v>
      </c>
      <c r="CC92" s="1">
        <f ca="1"/>
        <v>235281.60595224949</v>
      </c>
      <c r="CD92" s="1">
        <f ca="1"/>
        <v>152174.58780905063</v>
      </c>
      <c r="CE92" s="1">
        <f ca="1"/>
        <v>179922.57291756346</v>
      </c>
      <c r="CF92" s="1">
        <f ca="1"/>
        <v>213894.53308755005</v>
      </c>
      <c r="CG92" s="1">
        <f ca="1"/>
        <v>150466.02559948145</v>
      </c>
      <c r="CH92" s="1">
        <f ca="1"/>
        <v>335372.08908171614</v>
      </c>
      <c r="CI92" s="1">
        <f ca="1"/>
        <v>285557.4373888534</v>
      </c>
      <c r="CJ92" s="1">
        <f ca="1"/>
        <v>325846.18772716541</v>
      </c>
      <c r="CK92" s="1">
        <f ca="1"/>
        <v>121815.47330290597</v>
      </c>
      <c r="CL92" s="1">
        <f ca="1"/>
        <v>289200.02493324823</v>
      </c>
      <c r="CM92" s="1">
        <f ca="1"/>
        <v>171327.15664319863</v>
      </c>
      <c r="CN92" s="1">
        <f ca="1"/>
        <v>121788.67305425295</v>
      </c>
      <c r="CO92" s="1">
        <f ca="1"/>
        <v>388097.75944525097</v>
      </c>
      <c r="CP92" s="1">
        <f ca="1"/>
        <v>211359.12057069995</v>
      </c>
      <c r="CQ92" s="1">
        <f ca="1"/>
        <v>251350.57542269476</v>
      </c>
      <c r="CR92" s="1">
        <f ca="1"/>
        <v>245360.59187268344</v>
      </c>
      <c r="CS92" s="1">
        <f ca="1"/>
        <v>192734.02579724981</v>
      </c>
      <c r="CT92" s="1">
        <f ca="1"/>
        <v>147241.86850740627</v>
      </c>
      <c r="CU92" s="1">
        <f ca="1"/>
        <v>209187.05663465595</v>
      </c>
      <c r="CV92" s="1">
        <f ca="1"/>
        <v>304752.30597123934</v>
      </c>
      <c r="CW92" s="1">
        <f ca="1"/>
        <v>127565.82815949433</v>
      </c>
      <c r="CX92" s="1">
        <f ca="1"/>
        <v>166428.44458485403</v>
      </c>
      <c r="CY92" s="1">
        <f ca="1"/>
        <v>294278.99607681012</v>
      </c>
      <c r="CZ92" s="1">
        <f ca="1"/>
        <v>146168.47679961467</v>
      </c>
      <c r="DA92" s="1">
        <f ca="1"/>
        <v>275744.94838054321</v>
      </c>
      <c r="DB92" s="1">
        <f ca="1"/>
        <v>127953.52543091457</v>
      </c>
      <c r="DC92" s="1">
        <f ca="1"/>
        <v>244884.84124070348</v>
      </c>
      <c r="DD92" s="1">
        <f ca="1"/>
        <v>311676.72440881032</v>
      </c>
      <c r="DE92" s="1">
        <f ca="1"/>
        <v>217499.34256728948</v>
      </c>
      <c r="DF92" s="1">
        <f ca="1"/>
        <v>353026.9550347699</v>
      </c>
      <c r="DG92" s="1">
        <f ca="1"/>
        <v>247288.29805196222</v>
      </c>
      <c r="DH92" s="1">
        <f ca="1"/>
        <v>190851.24175260426</v>
      </c>
      <c r="DI92" s="1">
        <f ca="1"/>
        <v>434464.02654333191</v>
      </c>
      <c r="DJ92" s="1">
        <f ca="1"/>
        <v>287101.09264631197</v>
      </c>
      <c r="DK92" s="1">
        <f ca="1"/>
        <v>148576.78762029728</v>
      </c>
    </row>
    <row r="93" spans="2:115" x14ac:dyDescent="0.15">
      <c r="B93" s="16" t="s">
        <v>52</v>
      </c>
      <c r="C93" s="17"/>
      <c r="D93" s="17"/>
      <c r="E93" s="23"/>
      <c r="F93" s="24"/>
      <c r="G93" s="24"/>
      <c r="H93" s="24"/>
      <c r="I93" s="24"/>
      <c r="J93" s="24"/>
      <c r="K93" s="24"/>
      <c r="L93" s="24"/>
      <c r="M93" s="24"/>
      <c r="N93" s="20"/>
      <c r="O93" s="10"/>
      <c r="P93" s="10"/>
    </row>
    <row r="94" spans="2:115" x14ac:dyDescent="0.15">
      <c r="B94" s="1" t="s">
        <v>51</v>
      </c>
      <c r="C94" s="1" t="s">
        <v>32</v>
      </c>
      <c r="D94" s="2" t="s">
        <v>41</v>
      </c>
      <c r="H94" s="31">
        <f>H81-H92</f>
        <v>39317.850000000006</v>
      </c>
      <c r="I94" s="31">
        <f>SQRT(SUMSQ(I81,I92))</f>
        <v>127478.02464365747</v>
      </c>
      <c r="J94" s="34">
        <f ca="1">AVERAGE(_xlfn.ANCHORARRAY(P94))</f>
        <v>33655.334186546563</v>
      </c>
      <c r="K94" s="34">
        <f ca="1">_xlfn.STDEV.P(_xlfn.ANCHORARRAY(P94))</f>
        <v>43527.393334963373</v>
      </c>
      <c r="L94" s="34">
        <f ca="1">PERCENTILE(_xlfn.ANCHORARRAY(P94),1/2*(1-sims!$N$1))</f>
        <v>-34390.37146413009</v>
      </c>
      <c r="M94" s="34">
        <f ca="1">PERCENTILE(_xlfn.ANCHORARRAY(P94),1/2*(1+sims!$N$1))</f>
        <v>109092.03717595059</v>
      </c>
      <c r="N94" s="35">
        <f ca="1">1/2*(M94-L94)/J94</f>
        <v>2.1316443902291806</v>
      </c>
      <c r="O94" s="3"/>
      <c r="P94" s="7" cm="1">
        <f t="array" aca="1" ref="P94:DK94" ca="1">_xlfn.ANCHORARRAY(P81)-_xlfn.ANCHORARRAY(P92)</f>
        <v>-5867.4139850993524</v>
      </c>
      <c r="Q94" s="7">
        <f ca="1"/>
        <v>-6383.9397058990144</v>
      </c>
      <c r="R94" s="7">
        <f ca="1"/>
        <v>7359.42415140089</v>
      </c>
      <c r="S94" s="7">
        <f ca="1"/>
        <v>41223.361678656074</v>
      </c>
      <c r="T94" s="7">
        <f ca="1"/>
        <v>-20374.46518616582</v>
      </c>
      <c r="U94" s="1">
        <f ca="1"/>
        <v>79905.075677788409</v>
      </c>
      <c r="V94" s="1">
        <f ca="1"/>
        <v>29640.932215154317</v>
      </c>
      <c r="W94" s="1">
        <f ca="1"/>
        <v>27097.959069551463</v>
      </c>
      <c r="X94" s="1">
        <f ca="1"/>
        <v>36403.030979218369</v>
      </c>
      <c r="Y94" s="1">
        <f ca="1"/>
        <v>-23173.473003618245</v>
      </c>
      <c r="Z94" s="1">
        <f ca="1"/>
        <v>34311.420353303387</v>
      </c>
      <c r="AA94" s="1">
        <f ca="1"/>
        <v>150444.74395764037</v>
      </c>
      <c r="AB94" s="1">
        <f ca="1"/>
        <v>-29133.600780528155</v>
      </c>
      <c r="AC94" s="1">
        <f ca="1"/>
        <v>36043.418669781357</v>
      </c>
      <c r="AD94" s="1">
        <f ca="1"/>
        <v>-1452.2287890018779</v>
      </c>
      <c r="AE94" s="1">
        <f ca="1"/>
        <v>29265.708705083118</v>
      </c>
      <c r="AF94" s="1">
        <f ca="1"/>
        <v>-37990.705148164561</v>
      </c>
      <c r="AG94" s="1">
        <f ca="1"/>
        <v>27492.991969046474</v>
      </c>
      <c r="AH94" s="1">
        <f ca="1"/>
        <v>51292.520763802022</v>
      </c>
      <c r="AI94" s="1">
        <f ca="1"/>
        <v>27525.220066056849</v>
      </c>
      <c r="AJ94" s="1">
        <f ca="1"/>
        <v>19595.256174721755</v>
      </c>
      <c r="AK94" s="1">
        <f ca="1"/>
        <v>-27235.413222083473</v>
      </c>
      <c r="AL94" s="1">
        <f ca="1"/>
        <v>26319.251446545095</v>
      </c>
      <c r="AM94" s="1">
        <f ca="1"/>
        <v>14606.79390869604</v>
      </c>
      <c r="AN94" s="1">
        <f ca="1"/>
        <v>9155.620570249157</v>
      </c>
      <c r="AO94" s="1">
        <f ca="1"/>
        <v>69625.421732185641</v>
      </c>
      <c r="AP94" s="1">
        <f ca="1"/>
        <v>54561.498449256702</v>
      </c>
      <c r="AQ94" s="1">
        <f ca="1"/>
        <v>-48355.327805896202</v>
      </c>
      <c r="AR94" s="1">
        <f ca="1"/>
        <v>5334.5701645116205</v>
      </c>
      <c r="AS94" s="1">
        <f ca="1"/>
        <v>-5099.5523355863988</v>
      </c>
      <c r="AT94" s="1">
        <f ca="1"/>
        <v>32087.069254763104</v>
      </c>
      <c r="AU94" s="1">
        <f ca="1"/>
        <v>107884.48002110992</v>
      </c>
      <c r="AV94" s="1">
        <f ca="1"/>
        <v>63118.509794890066</v>
      </c>
      <c r="AW94" s="1">
        <f ca="1"/>
        <v>-44127.16260031506</v>
      </c>
      <c r="AX94" s="1">
        <f ca="1"/>
        <v>67719.000340155384</v>
      </c>
      <c r="AY94" s="1">
        <f ca="1"/>
        <v>51866.101191398397</v>
      </c>
      <c r="AZ94" s="1">
        <f ca="1"/>
        <v>55788.479066889035</v>
      </c>
      <c r="BA94" s="1">
        <f ca="1"/>
        <v>58936.544778377167</v>
      </c>
      <c r="BB94" s="1">
        <f ca="1"/>
        <v>33561.236829112662</v>
      </c>
      <c r="BC94" s="1">
        <f ca="1"/>
        <v>-5662.994023228006</v>
      </c>
      <c r="BD94" s="1">
        <f ca="1"/>
        <v>-45105.177770071896</v>
      </c>
      <c r="BE94" s="1">
        <f ca="1"/>
        <v>28634.150625528651</v>
      </c>
      <c r="BF94" s="1">
        <f ca="1"/>
        <v>1604.7143566841842</v>
      </c>
      <c r="BG94" s="1">
        <f ca="1"/>
        <v>-258.00639978919935</v>
      </c>
      <c r="BH94" s="1">
        <f ca="1"/>
        <v>-4529.9235160547832</v>
      </c>
      <c r="BI94" s="1">
        <f ca="1"/>
        <v>15233.321124541224</v>
      </c>
      <c r="BJ94" s="1">
        <f ca="1"/>
        <v>-7872.4447941661929</v>
      </c>
      <c r="BK94" s="1">
        <f ca="1"/>
        <v>7682.6206817019847</v>
      </c>
      <c r="BL94" s="1">
        <f ca="1"/>
        <v>68108.889113416837</v>
      </c>
      <c r="BM94" s="1">
        <f ca="1"/>
        <v>-10867.211980100139</v>
      </c>
      <c r="BN94" s="1">
        <f ca="1"/>
        <v>39625.223021646962</v>
      </c>
      <c r="BO94" s="1">
        <f ca="1"/>
        <v>25989.320623716456</v>
      </c>
      <c r="BP94" s="1">
        <f ca="1"/>
        <v>92694.169205590297</v>
      </c>
      <c r="BQ94" s="1">
        <f ca="1"/>
        <v>24749.478199392004</v>
      </c>
      <c r="BR94" s="1">
        <f ca="1"/>
        <v>8765.6298053203791</v>
      </c>
      <c r="BS94" s="1">
        <f ca="1"/>
        <v>67516.996260287589</v>
      </c>
      <c r="BT94" s="1">
        <f ca="1"/>
        <v>-7577.2105209825677</v>
      </c>
      <c r="BU94" s="1">
        <f ca="1"/>
        <v>49243.321899708477</v>
      </c>
      <c r="BV94" s="1">
        <f ca="1"/>
        <v>66725.96010872582</v>
      </c>
      <c r="BW94" s="1">
        <f ca="1"/>
        <v>41440.093089594127</v>
      </c>
      <c r="BX94" s="1">
        <f ca="1"/>
        <v>57877.516707485309</v>
      </c>
      <c r="BY94" s="1">
        <f ca="1"/>
        <v>67633.073121643858</v>
      </c>
      <c r="BZ94" s="1">
        <f ca="1"/>
        <v>77774.985551131191</v>
      </c>
      <c r="CA94" s="1">
        <f ca="1"/>
        <v>51140.412324137171</v>
      </c>
      <c r="CB94" s="1">
        <f ca="1"/>
        <v>147891.0321768737</v>
      </c>
      <c r="CC94" s="1">
        <f ca="1"/>
        <v>132035.62311792473</v>
      </c>
      <c r="CD94" s="1">
        <f ca="1"/>
        <v>41095.48753643909</v>
      </c>
      <c r="CE94" s="1">
        <f ca="1"/>
        <v>24467.006912812794</v>
      </c>
      <c r="CF94" s="1">
        <f ca="1"/>
        <v>21825.688274694461</v>
      </c>
      <c r="CG94" s="1">
        <f ca="1"/>
        <v>98255.320692620357</v>
      </c>
      <c r="CH94" s="1">
        <f ca="1"/>
        <v>71993.254635557532</v>
      </c>
      <c r="CI94" s="1">
        <f ca="1"/>
        <v>-3707.7238602439757</v>
      </c>
      <c r="CJ94" s="1">
        <f ca="1"/>
        <v>156878.45684429019</v>
      </c>
      <c r="CK94" s="1">
        <f ca="1"/>
        <v>-8918.7970508928702</v>
      </c>
      <c r="CL94" s="1">
        <f ca="1"/>
        <v>45453.320024347806</v>
      </c>
      <c r="CM94" s="1">
        <f ca="1"/>
        <v>53636.276126004086</v>
      </c>
      <c r="CN94" s="1">
        <f ca="1"/>
        <v>16624.237027575349</v>
      </c>
      <c r="CO94" s="1">
        <f ca="1"/>
        <v>66986.077350478794</v>
      </c>
      <c r="CP94" s="1">
        <f ca="1"/>
        <v>1868.6523171461304</v>
      </c>
      <c r="CQ94" s="1">
        <f ca="1"/>
        <v>14925.911003792164</v>
      </c>
      <c r="CR94" s="1">
        <f ca="1"/>
        <v>27849.539648515929</v>
      </c>
      <c r="CS94" s="1">
        <f ca="1"/>
        <v>97439.086733218399</v>
      </c>
      <c r="CT94" s="1">
        <f ca="1"/>
        <v>21593.486559948593</v>
      </c>
      <c r="CU94" s="1">
        <f ca="1"/>
        <v>-34236.323892233602</v>
      </c>
      <c r="CV94" s="1">
        <f ca="1"/>
        <v>59563.107260834659</v>
      </c>
      <c r="CW94" s="1">
        <f ca="1"/>
        <v>48205.859375161148</v>
      </c>
      <c r="CX94" s="1">
        <f ca="1"/>
        <v>33810.012383095484</v>
      </c>
      <c r="CY94" s="1">
        <f ca="1"/>
        <v>40523.200988332974</v>
      </c>
      <c r="CZ94" s="1">
        <f ca="1"/>
        <v>-3943.3127736471361</v>
      </c>
      <c r="DA94" s="1">
        <f ca="1"/>
        <v>61357.493107333255</v>
      </c>
      <c r="DB94" s="1">
        <f ca="1"/>
        <v>12358.478370876808</v>
      </c>
      <c r="DC94" s="1">
        <f ca="1"/>
        <v>42879.985050628893</v>
      </c>
      <c r="DD94" s="1">
        <f ca="1"/>
        <v>-37317.275330163306</v>
      </c>
      <c r="DE94" s="1">
        <f ca="1"/>
        <v>66556.725450899568</v>
      </c>
      <c r="DF94" s="1">
        <f ca="1"/>
        <v>87390.202976031345</v>
      </c>
      <c r="DG94" s="1">
        <f ca="1"/>
        <v>20063.858980834717</v>
      </c>
      <c r="DH94" s="1">
        <f ca="1"/>
        <v>-6962.8580791196728</v>
      </c>
      <c r="DI94" s="1">
        <f ca="1"/>
        <v>169286.08899571688</v>
      </c>
      <c r="DJ94" s="1">
        <f ca="1"/>
        <v>43565.111524828011</v>
      </c>
      <c r="DK94" s="1">
        <f ca="1"/>
        <v>24701.861961296236</v>
      </c>
    </row>
    <row r="95" spans="2:115" x14ac:dyDescent="0.15">
      <c r="B95" s="16" t="s">
        <v>50</v>
      </c>
      <c r="C95" s="17"/>
      <c r="D95" s="17"/>
      <c r="E95" s="23"/>
      <c r="F95" s="24"/>
      <c r="G95" s="24"/>
      <c r="H95" s="24"/>
      <c r="I95" s="24"/>
      <c r="J95" s="24"/>
      <c r="K95" s="24"/>
      <c r="L95" s="24"/>
      <c r="M95" s="24"/>
      <c r="N95" s="20"/>
      <c r="O95" s="10"/>
      <c r="P95" s="10"/>
    </row>
    <row r="96" spans="2:115" x14ac:dyDescent="0.15">
      <c r="B96" s="1" t="s">
        <v>7</v>
      </c>
      <c r="C96" s="1" t="s">
        <v>32</v>
      </c>
      <c r="D96" s="2" t="s">
        <v>41</v>
      </c>
      <c r="H96" s="31">
        <f>H94+H65</f>
        <v>813956.18333333347</v>
      </c>
      <c r="I96" s="31">
        <f>SQRT(SUMSQ(I94,I65))</f>
        <v>301944.97270187328</v>
      </c>
      <c r="J96" s="34">
        <f ca="1">AVERAGE(_xlfn.ANCHORARRAY(P96))</f>
        <v>818435.0592581454</v>
      </c>
      <c r="K96" s="34">
        <f ca="1">_xlfn.STDEV.P(_xlfn.ANCHORARRAY(P96))</f>
        <v>244510.99136656517</v>
      </c>
      <c r="L96" s="34">
        <f ca="1">PERCENTILE(_xlfn.ANCHORARRAY(P96),1/2*(1-sims!$N$1))</f>
        <v>433135.69331306027</v>
      </c>
      <c r="M96" s="34">
        <f ca="1">PERCENTILE(_xlfn.ANCHORARRAY(P96),1/2*(1+sims!$N$1))</f>
        <v>1194255.8854028299</v>
      </c>
      <c r="N96" s="35">
        <f ca="1">1/2*(M96-L96)/J96</f>
        <v>0.46498508554830981</v>
      </c>
      <c r="P96" s="8" cm="1">
        <f t="array" aca="1" ref="P96:DK96" ca="1">_xlfn.ANCHORARRAY(P65)+_xlfn.ANCHORARRAY(P94)</f>
        <v>940440.32617449807</v>
      </c>
      <c r="Q96" s="7">
        <f ca="1"/>
        <v>938243.71068308549</v>
      </c>
      <c r="R96" s="7">
        <f ca="1"/>
        <v>841349.39355990104</v>
      </c>
      <c r="S96" s="7">
        <f ca="1"/>
        <v>1068164.3428522134</v>
      </c>
      <c r="T96" s="7">
        <f ca="1"/>
        <v>900244.3925481278</v>
      </c>
      <c r="U96" s="1">
        <f ca="1"/>
        <v>772889.39402850368</v>
      </c>
      <c r="V96" s="1">
        <f ca="1"/>
        <v>1002075.9861744441</v>
      </c>
      <c r="W96" s="1">
        <f ca="1"/>
        <v>1138535.7573289564</v>
      </c>
      <c r="X96" s="1">
        <f ca="1"/>
        <v>717958.94364327006</v>
      </c>
      <c r="Y96" s="1">
        <f ca="1"/>
        <v>838892.04892654042</v>
      </c>
      <c r="Z96" s="1">
        <f ca="1"/>
        <v>800076.15116087941</v>
      </c>
      <c r="AA96" s="1">
        <f ca="1"/>
        <v>952770.39582081069</v>
      </c>
      <c r="AB96" s="1">
        <f ca="1"/>
        <v>644077.70779832278</v>
      </c>
      <c r="AC96" s="1">
        <f ca="1"/>
        <v>1158497.9600949113</v>
      </c>
      <c r="AD96" s="1">
        <f ca="1"/>
        <v>765145.04062849889</v>
      </c>
      <c r="AE96" s="1">
        <f ca="1"/>
        <v>784789.78952341445</v>
      </c>
      <c r="AF96" s="1">
        <f ca="1"/>
        <v>532845.05189620669</v>
      </c>
      <c r="AG96" s="1">
        <f ca="1"/>
        <v>337583.21413699182</v>
      </c>
      <c r="AH96" s="1">
        <f ca="1"/>
        <v>872243.10453900171</v>
      </c>
      <c r="AI96" s="1">
        <f ca="1"/>
        <v>793093.0012480861</v>
      </c>
      <c r="AJ96" s="1">
        <f ca="1"/>
        <v>1153343.0786580185</v>
      </c>
      <c r="AK96" s="1">
        <f ca="1"/>
        <v>580754.17678313365</v>
      </c>
      <c r="AL96" s="1">
        <f ca="1"/>
        <v>470562.64640221756</v>
      </c>
      <c r="AM96" s="1">
        <f ca="1"/>
        <v>1072887.4311663345</v>
      </c>
      <c r="AN96" s="1">
        <f ca="1"/>
        <v>1551346.3109066898</v>
      </c>
      <c r="AO96" s="1">
        <f ca="1"/>
        <v>880575.15454077418</v>
      </c>
      <c r="AP96" s="1">
        <f ca="1"/>
        <v>326293.11766291846</v>
      </c>
      <c r="AQ96" s="1">
        <f ca="1"/>
        <v>523034.72564451315</v>
      </c>
      <c r="AR96" s="1">
        <f ca="1"/>
        <v>502551.86291474389</v>
      </c>
      <c r="AS96" s="1">
        <f ca="1"/>
        <v>930585.32941229269</v>
      </c>
      <c r="AT96" s="1">
        <f ca="1"/>
        <v>663886.99324037728</v>
      </c>
      <c r="AU96" s="1">
        <f ca="1"/>
        <v>1289079.7679897621</v>
      </c>
      <c r="AV96" s="1">
        <f ca="1"/>
        <v>1005053.0734637267</v>
      </c>
      <c r="AW96" s="1">
        <f ca="1"/>
        <v>1189265.1547403601</v>
      </c>
      <c r="AX96" s="1">
        <f ca="1"/>
        <v>649599.44822104019</v>
      </c>
      <c r="AY96" s="1">
        <f ca="1"/>
        <v>792777.31112393993</v>
      </c>
      <c r="AZ96" s="1">
        <f ca="1"/>
        <v>884279.5364614448</v>
      </c>
      <c r="BA96" s="1">
        <f ca="1"/>
        <v>780119.51797953958</v>
      </c>
      <c r="BB96" s="1">
        <f ca="1"/>
        <v>848206.90994579147</v>
      </c>
      <c r="BC96" s="1">
        <f ca="1"/>
        <v>875171.02910064743</v>
      </c>
      <c r="BD96" s="1">
        <f ca="1"/>
        <v>893716.11092632951</v>
      </c>
      <c r="BE96" s="1">
        <f ca="1"/>
        <v>899855.05923071154</v>
      </c>
      <c r="BF96" s="1">
        <f ca="1"/>
        <v>880637.42216123315</v>
      </c>
      <c r="BG96" s="1">
        <f ca="1"/>
        <v>771241.68453266961</v>
      </c>
      <c r="BH96" s="1">
        <f ca="1"/>
        <v>1158670.1507421562</v>
      </c>
      <c r="BI96" s="1">
        <f ca="1"/>
        <v>864397.48562200251</v>
      </c>
      <c r="BJ96" s="1">
        <f ca="1"/>
        <v>721472.44012849405</v>
      </c>
      <c r="BK96" s="1">
        <f ca="1"/>
        <v>417519.25334025064</v>
      </c>
      <c r="BL96" s="1">
        <f ca="1"/>
        <v>809040.03466465394</v>
      </c>
      <c r="BM96" s="1">
        <f ca="1"/>
        <v>646799.86836502585</v>
      </c>
      <c r="BN96" s="1">
        <f ca="1"/>
        <v>545778.58846359001</v>
      </c>
      <c r="BO96" s="1">
        <f ca="1"/>
        <v>433630.35189363279</v>
      </c>
      <c r="BP96" s="1">
        <f ca="1"/>
        <v>637085.64482412243</v>
      </c>
      <c r="BQ96" s="1">
        <f ca="1"/>
        <v>348957.79878315004</v>
      </c>
      <c r="BR96" s="1">
        <f ca="1"/>
        <v>926346.59865257656</v>
      </c>
      <c r="BS96" s="1">
        <f ca="1"/>
        <v>1028021.9345164062</v>
      </c>
      <c r="BT96" s="1">
        <f ca="1"/>
        <v>501689.10598065861</v>
      </c>
      <c r="BU96" s="1">
        <f ca="1"/>
        <v>1005682.763505245</v>
      </c>
      <c r="BV96" s="1">
        <f ca="1"/>
        <v>1129143.8605837019</v>
      </c>
      <c r="BW96" s="1">
        <f ca="1"/>
        <v>715883.65067006811</v>
      </c>
      <c r="BX96" s="1">
        <f ca="1"/>
        <v>474366.47536695271</v>
      </c>
      <c r="BY96" s="1">
        <f ca="1"/>
        <v>765625.89367719623</v>
      </c>
      <c r="BZ96" s="1">
        <f ca="1"/>
        <v>1106887.6406743047</v>
      </c>
      <c r="CA96" s="1">
        <f ca="1"/>
        <v>1294981.2103295913</v>
      </c>
      <c r="CB96" s="1">
        <f ca="1"/>
        <v>614804.58417078387</v>
      </c>
      <c r="CC96" s="1">
        <f ca="1"/>
        <v>485948.73785182688</v>
      </c>
      <c r="CD96" s="1">
        <f ca="1"/>
        <v>567313.94264671823</v>
      </c>
      <c r="CE96" s="1">
        <f ca="1"/>
        <v>877431.32948889909</v>
      </c>
      <c r="CF96" s="1">
        <f ca="1"/>
        <v>659775.76113282156</v>
      </c>
      <c r="CG96" s="1">
        <f ca="1"/>
        <v>817511.91255762381</v>
      </c>
      <c r="CH96" s="1">
        <f ca="1"/>
        <v>423737.18028218264</v>
      </c>
      <c r="CI96" s="1">
        <f ca="1"/>
        <v>511137.29365868465</v>
      </c>
      <c r="CJ96" s="1">
        <f ca="1"/>
        <v>867800.55289303279</v>
      </c>
      <c r="CK96" s="1">
        <f ca="1"/>
        <v>722375.57643704233</v>
      </c>
      <c r="CL96" s="1">
        <f ca="1"/>
        <v>878075.44167897711</v>
      </c>
      <c r="CM96" s="1">
        <f ca="1"/>
        <v>854204.5625363799</v>
      </c>
      <c r="CN96" s="1">
        <f ca="1"/>
        <v>512265.85931867675</v>
      </c>
      <c r="CO96" s="1">
        <f ca="1"/>
        <v>805459.53379247827</v>
      </c>
      <c r="CP96" s="1">
        <f ca="1"/>
        <v>806422.18676587753</v>
      </c>
      <c r="CQ96" s="1">
        <f ca="1"/>
        <v>1150520.1081501045</v>
      </c>
      <c r="CR96" s="1">
        <f ca="1"/>
        <v>836942.85067457915</v>
      </c>
      <c r="CS96" s="1">
        <f ca="1"/>
        <v>1292406.3085838775</v>
      </c>
      <c r="CT96" s="1">
        <f ca="1"/>
        <v>1187976.3754524412</v>
      </c>
      <c r="CU96" s="1">
        <f ca="1"/>
        <v>842262.10719713429</v>
      </c>
      <c r="CV96" s="1">
        <f ca="1"/>
        <v>815340.92087544478</v>
      </c>
      <c r="CW96" s="1">
        <f ca="1"/>
        <v>788790.18853893725</v>
      </c>
      <c r="CX96" s="1">
        <f ca="1"/>
        <v>841602.9806930942</v>
      </c>
      <c r="CY96" s="1">
        <f ca="1"/>
        <v>1084000.0910241511</v>
      </c>
      <c r="CZ96" s="1">
        <f ca="1"/>
        <v>441274.50758967682</v>
      </c>
      <c r="DA96" s="1">
        <f ca="1"/>
        <v>930801.56572071626</v>
      </c>
      <c r="DB96" s="1">
        <f ca="1"/>
        <v>717954.15108806873</v>
      </c>
      <c r="DC96" s="1">
        <f ca="1"/>
        <v>874946.8129063443</v>
      </c>
      <c r="DD96" s="1">
        <f ca="1"/>
        <v>1396113.8038701718</v>
      </c>
      <c r="DE96" s="1">
        <f ca="1"/>
        <v>666803.94581408089</v>
      </c>
      <c r="DF96" s="1">
        <f ca="1"/>
        <v>695552.17417592858</v>
      </c>
      <c r="DG96" s="1">
        <f ca="1"/>
        <v>967904.45037604566</v>
      </c>
      <c r="DH96" s="1">
        <f ca="1"/>
        <v>610018.85030314524</v>
      </c>
      <c r="DI96" s="1">
        <f ca="1"/>
        <v>1167057.4669435169</v>
      </c>
      <c r="DJ96" s="1">
        <f ca="1"/>
        <v>730752.60938479193</v>
      </c>
      <c r="DK96" s="1">
        <f ca="1"/>
        <v>653499.88448059862</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60EA-4889-4245-973A-6E3E366AEF1B}">
  <dimension ref="B1:O74"/>
  <sheetViews>
    <sheetView workbookViewId="0">
      <selection activeCell="G3" sqref="G3"/>
    </sheetView>
  </sheetViews>
  <sheetFormatPr baseColWidth="10" defaultRowHeight="13" x14ac:dyDescent="0.15"/>
  <cols>
    <col min="1" max="1" width="3" style="36" customWidth="1"/>
    <col min="2" max="2" width="33" style="41" bestFit="1" customWidth="1"/>
    <col min="3" max="3" width="8.6640625" style="41" bestFit="1" customWidth="1"/>
    <col min="4" max="4" width="15.5" style="41" bestFit="1" customWidth="1"/>
    <col min="5" max="5" width="18" style="41" bestFit="1" customWidth="1"/>
    <col min="6" max="6" width="18.5" style="41" bestFit="1" customWidth="1"/>
    <col min="7" max="7" width="15.6640625" style="41" bestFit="1" customWidth="1"/>
    <col min="8" max="8" width="3.83203125" style="41" customWidth="1"/>
    <col min="9" max="11" width="10.83203125" style="36"/>
    <col min="12" max="13" width="10.83203125" style="41"/>
    <col min="14" max="16384" width="10.83203125" style="36"/>
  </cols>
  <sheetData>
    <row r="1" spans="2:15" ht="14" thickBot="1" x14ac:dyDescent="0.2">
      <c r="B1" s="4"/>
      <c r="C1" s="4"/>
      <c r="D1" s="4"/>
      <c r="E1" s="7"/>
      <c r="F1" s="7"/>
      <c r="G1" s="7"/>
      <c r="H1" s="7"/>
      <c r="I1" s="6"/>
      <c r="J1" s="1"/>
      <c r="K1" s="1"/>
      <c r="L1" s="7"/>
      <c r="M1" s="7"/>
      <c r="N1" s="1"/>
      <c r="O1" s="1"/>
    </row>
    <row r="2" spans="2:15" ht="14" x14ac:dyDescent="0.15">
      <c r="B2" s="44"/>
      <c r="C2" s="45" t="s">
        <v>0</v>
      </c>
      <c r="D2" s="45" t="s">
        <v>67</v>
      </c>
      <c r="E2" s="46" t="str">
        <f>"lower bound "&amp;sims!$N$1*100&amp;"% C.I."</f>
        <v>lower bound 90% C.I.</v>
      </c>
      <c r="F2" s="46" t="str">
        <f>"upper bound "&amp;sims!$N$1*100&amp;"% C.I."</f>
        <v>upper bound 90% C.I.</v>
      </c>
      <c r="G2" s="47" t="str">
        <f>"half width "&amp;sims!$N$1*100&amp;"% C.I."</f>
        <v>half width 90% C.I.</v>
      </c>
      <c r="H2" s="7"/>
      <c r="I2" s="12" t="s">
        <v>2</v>
      </c>
      <c r="J2" s="3">
        <f ca="1">ROUNDDOWN(MIN(_xlfn.ANCHORARRAY(sims!P96)),-5)</f>
        <v>300000</v>
      </c>
      <c r="K2" s="1"/>
      <c r="L2" s="7"/>
      <c r="M2" s="7"/>
      <c r="N2" s="1"/>
      <c r="O2" s="1"/>
    </row>
    <row r="3" spans="2:15" ht="14" x14ac:dyDescent="0.15">
      <c r="B3" s="48" t="s">
        <v>43</v>
      </c>
      <c r="C3" s="43">
        <f ca="1">sims!J65</f>
        <v>784779.72507159924</v>
      </c>
      <c r="D3" s="43">
        <f ca="1">sims!K65</f>
        <v>244983.77849841773</v>
      </c>
      <c r="E3" s="43">
        <f ca="1">sims!L65</f>
        <v>404954.63544311561</v>
      </c>
      <c r="F3" s="43">
        <f ca="1">sims!M65</f>
        <v>1181883.8846627527</v>
      </c>
      <c r="G3" s="49">
        <f ca="1">sims!N65</f>
        <v>0.49499829340567769</v>
      </c>
      <c r="H3" s="7"/>
      <c r="I3" s="12" t="s">
        <v>3</v>
      </c>
      <c r="J3" s="3">
        <f ca="1">ROUNDUP(MAX(_xlfn.ANCHORARRAY(sims!P96)),-4)</f>
        <v>1560000</v>
      </c>
      <c r="K3" s="1"/>
      <c r="L3" s="7"/>
      <c r="M3" s="7"/>
      <c r="N3" s="1"/>
      <c r="O3" s="1"/>
    </row>
    <row r="4" spans="2:15" ht="14" x14ac:dyDescent="0.15">
      <c r="B4" s="48" t="s">
        <v>51</v>
      </c>
      <c r="C4" s="43">
        <f ca="1">sims!J94</f>
        <v>33655.334186546563</v>
      </c>
      <c r="D4" s="43">
        <f ca="1">sims!K94</f>
        <v>43527.393334963373</v>
      </c>
      <c r="E4" s="43">
        <f ca="1">sims!L94</f>
        <v>-34390.37146413009</v>
      </c>
      <c r="F4" s="43">
        <f ca="1">sims!M94</f>
        <v>109092.03717595059</v>
      </c>
      <c r="G4" s="49">
        <f ca="1">sims!N94</f>
        <v>2.1316443902291806</v>
      </c>
      <c r="H4" s="7"/>
      <c r="I4" s="1" t="s">
        <v>4</v>
      </c>
      <c r="J4" s="3">
        <f ca="1">ROUND(1/50*(J3-J2),-4)</f>
        <v>30000</v>
      </c>
      <c r="K4" s="1"/>
      <c r="L4" s="7"/>
      <c r="M4" s="7"/>
      <c r="N4" s="1"/>
      <c r="O4" s="1"/>
    </row>
    <row r="5" spans="2:15" ht="14" thickBot="1" x14ac:dyDescent="0.2">
      <c r="B5" s="50" t="s">
        <v>7</v>
      </c>
      <c r="C5" s="51">
        <f ca="1">sims!J96</f>
        <v>818435.0592581454</v>
      </c>
      <c r="D5" s="51">
        <f ca="1">sims!K96</f>
        <v>244510.99136656517</v>
      </c>
      <c r="E5" s="51">
        <f ca="1">sims!L96</f>
        <v>433135.69331306027</v>
      </c>
      <c r="F5" s="51">
        <f ca="1">sims!M96</f>
        <v>1194255.8854028299</v>
      </c>
      <c r="G5" s="52">
        <f ca="1">sims!N96</f>
        <v>0.46498508554830981</v>
      </c>
      <c r="H5" s="7"/>
      <c r="I5" s="1"/>
      <c r="J5" s="1"/>
      <c r="K5" s="1"/>
      <c r="L5" s="7"/>
      <c r="M5" s="7"/>
      <c r="N5" s="1"/>
      <c r="O5" s="1"/>
    </row>
    <row r="6" spans="2:15" x14ac:dyDescent="0.15">
      <c r="B6" s="36"/>
      <c r="C6" s="36"/>
      <c r="D6" s="36"/>
      <c r="E6" s="36"/>
      <c r="F6" s="36"/>
      <c r="G6" s="36"/>
      <c r="H6" s="7"/>
      <c r="I6" s="1" t="s">
        <v>5</v>
      </c>
      <c r="J6" s="1" t="s">
        <v>6</v>
      </c>
      <c r="K6" s="1" t="s">
        <v>7</v>
      </c>
      <c r="L6" s="7"/>
      <c r="M6" s="7"/>
      <c r="N6" s="1"/>
      <c r="O6" s="1"/>
    </row>
    <row r="7" spans="2:15" x14ac:dyDescent="0.15">
      <c r="D7" s="4"/>
      <c r="E7" s="7"/>
      <c r="F7" s="7"/>
      <c r="G7" s="7"/>
      <c r="H7" s="7"/>
      <c r="I7" s="37" cm="1">
        <f t="array" aca="1" ref="I7:I56" ca="1">_xlfn.SEQUENCE(50,1,J2,J4)</f>
        <v>300000</v>
      </c>
      <c r="J7" s="37" cm="1">
        <f t="array" aca="1" ref="J7:J56" ca="1">_xlfn.SEQUENCE(50,1,J2+J4,J4)</f>
        <v>330000</v>
      </c>
      <c r="K7" s="1" cm="1">
        <f t="array" aca="1" ref="K7:K57" ca="1">FREQUENCY(_xlfn.ANCHORARRAY(sims!P96),_xlfn.ANCHORARRAY($J$7))</f>
        <v>1</v>
      </c>
      <c r="L7" s="7"/>
      <c r="M7" s="7"/>
      <c r="N7" s="1"/>
      <c r="O7" s="1"/>
    </row>
    <row r="8" spans="2:15" x14ac:dyDescent="0.15">
      <c r="B8" s="4"/>
      <c r="C8" s="4"/>
      <c r="D8" s="4"/>
      <c r="E8" s="7"/>
      <c r="F8" s="7"/>
      <c r="G8" s="7"/>
      <c r="H8" s="7"/>
      <c r="I8" s="37">
        <f ca="1"/>
        <v>330000</v>
      </c>
      <c r="J8" s="37">
        <f ca="1"/>
        <v>360000</v>
      </c>
      <c r="K8" s="1">
        <f ca="1"/>
        <v>2</v>
      </c>
      <c r="L8" s="7"/>
      <c r="M8" s="7"/>
      <c r="N8" s="1"/>
      <c r="O8" s="1"/>
    </row>
    <row r="9" spans="2:15" x14ac:dyDescent="0.15">
      <c r="B9" s="4"/>
      <c r="C9" s="4"/>
      <c r="D9" s="4"/>
      <c r="E9" s="7"/>
      <c r="F9" s="7"/>
      <c r="G9" s="7"/>
      <c r="H9" s="7"/>
      <c r="I9" s="37">
        <f ca="1"/>
        <v>360000</v>
      </c>
      <c r="J9" s="37">
        <f ca="1"/>
        <v>390000</v>
      </c>
      <c r="K9" s="1">
        <f ca="1"/>
        <v>0</v>
      </c>
      <c r="L9" s="7"/>
      <c r="M9" s="7"/>
      <c r="N9" s="1"/>
      <c r="O9" s="1"/>
    </row>
    <row r="10" spans="2:15" x14ac:dyDescent="0.15">
      <c r="B10" s="4"/>
      <c r="C10" s="4"/>
      <c r="D10" s="4"/>
      <c r="E10" s="7"/>
      <c r="F10" s="7"/>
      <c r="G10" s="7"/>
      <c r="H10" s="7"/>
      <c r="I10" s="37">
        <f ca="1"/>
        <v>390000</v>
      </c>
      <c r="J10" s="37">
        <f ca="1"/>
        <v>420000</v>
      </c>
      <c r="K10" s="1">
        <f ca="1"/>
        <v>1</v>
      </c>
      <c r="L10" s="7"/>
      <c r="M10" s="7"/>
      <c r="N10" s="1"/>
      <c r="O10" s="1"/>
    </row>
    <row r="11" spans="2:15" x14ac:dyDescent="0.15">
      <c r="B11" s="4"/>
      <c r="C11" s="4"/>
      <c r="D11" s="4"/>
      <c r="E11" s="7"/>
      <c r="F11" s="7"/>
      <c r="G11" s="7"/>
      <c r="H11" s="7"/>
      <c r="I11" s="37">
        <f ca="1"/>
        <v>420000</v>
      </c>
      <c r="J11" s="37">
        <f ca="1"/>
        <v>450000</v>
      </c>
      <c r="K11" s="1">
        <f ca="1"/>
        <v>3</v>
      </c>
      <c r="L11" s="7"/>
      <c r="M11" s="7"/>
      <c r="N11" s="1"/>
      <c r="O11" s="1"/>
    </row>
    <row r="12" spans="2:15" x14ac:dyDescent="0.15">
      <c r="B12" s="4"/>
      <c r="C12" s="4"/>
      <c r="D12" s="4"/>
      <c r="E12" s="7"/>
      <c r="F12" s="7"/>
      <c r="G12" s="7"/>
      <c r="H12" s="7"/>
      <c r="I12" s="37">
        <f ca="1"/>
        <v>450000</v>
      </c>
      <c r="J12" s="37">
        <f ca="1"/>
        <v>480000</v>
      </c>
      <c r="K12" s="1">
        <f ca="1"/>
        <v>2</v>
      </c>
      <c r="L12" s="7"/>
      <c r="M12" s="7"/>
      <c r="N12" s="1"/>
      <c r="O12" s="1"/>
    </row>
    <row r="13" spans="2:15" x14ac:dyDescent="0.15">
      <c r="B13" s="4"/>
      <c r="C13" s="4"/>
      <c r="D13" s="4"/>
      <c r="E13" s="7"/>
      <c r="F13" s="7"/>
      <c r="G13" s="7"/>
      <c r="H13" s="7"/>
      <c r="I13" s="37">
        <f ca="1"/>
        <v>480000</v>
      </c>
      <c r="J13" s="37">
        <f ca="1"/>
        <v>510000</v>
      </c>
      <c r="K13" s="1">
        <f ca="1"/>
        <v>3</v>
      </c>
      <c r="L13" s="7"/>
      <c r="M13" s="7"/>
      <c r="N13" s="1"/>
      <c r="O13" s="1"/>
    </row>
    <row r="14" spans="2:15" x14ac:dyDescent="0.15">
      <c r="B14" s="4"/>
      <c r="C14" s="4"/>
      <c r="D14" s="4"/>
      <c r="E14" s="7"/>
      <c r="F14" s="7"/>
      <c r="G14" s="7"/>
      <c r="H14" s="7"/>
      <c r="I14" s="37">
        <f ca="1"/>
        <v>510000</v>
      </c>
      <c r="J14" s="37">
        <f ca="1"/>
        <v>540000</v>
      </c>
      <c r="K14" s="1">
        <f ca="1"/>
        <v>4</v>
      </c>
      <c r="L14" s="7"/>
      <c r="M14" s="7"/>
      <c r="N14" s="1"/>
      <c r="O14" s="1"/>
    </row>
    <row r="15" spans="2:15" x14ac:dyDescent="0.15">
      <c r="B15" s="4"/>
      <c r="C15" s="4"/>
      <c r="D15" s="4"/>
      <c r="E15" s="7"/>
      <c r="F15" s="7"/>
      <c r="G15" s="7"/>
      <c r="H15" s="7"/>
      <c r="I15" s="37">
        <f ca="1"/>
        <v>540000</v>
      </c>
      <c r="J15" s="37">
        <f ca="1"/>
        <v>570000</v>
      </c>
      <c r="K15" s="1">
        <f ca="1"/>
        <v>2</v>
      </c>
      <c r="L15" s="7"/>
      <c r="M15" s="7"/>
      <c r="N15" s="1"/>
      <c r="O15" s="1"/>
    </row>
    <row r="16" spans="2:15" x14ac:dyDescent="0.15">
      <c r="B16" s="4"/>
      <c r="C16" s="4"/>
      <c r="D16" s="4"/>
      <c r="E16" s="7"/>
      <c r="F16" s="7"/>
      <c r="G16" s="7"/>
      <c r="H16" s="7"/>
      <c r="I16" s="37">
        <f ca="1"/>
        <v>570000</v>
      </c>
      <c r="J16" s="37">
        <f ca="1"/>
        <v>600000</v>
      </c>
      <c r="K16" s="1">
        <f ca="1"/>
        <v>1</v>
      </c>
      <c r="L16" s="7"/>
      <c r="M16" s="7"/>
      <c r="N16" s="1"/>
      <c r="O16" s="1"/>
    </row>
    <row r="17" spans="2:15" x14ac:dyDescent="0.15">
      <c r="B17" s="4"/>
      <c r="C17" s="4"/>
      <c r="D17" s="4"/>
      <c r="E17" s="7"/>
      <c r="F17" s="7"/>
      <c r="G17" s="7"/>
      <c r="H17" s="7"/>
      <c r="I17" s="37">
        <f ca="1"/>
        <v>600000</v>
      </c>
      <c r="J17" s="37">
        <f ca="1"/>
        <v>630000</v>
      </c>
      <c r="K17" s="1">
        <f ca="1"/>
        <v>2</v>
      </c>
      <c r="L17" s="7"/>
      <c r="M17" s="7"/>
      <c r="N17" s="1"/>
      <c r="O17" s="1"/>
    </row>
    <row r="18" spans="2:15" x14ac:dyDescent="0.15">
      <c r="B18" s="4"/>
      <c r="C18" s="4"/>
      <c r="D18" s="4"/>
      <c r="E18" s="7"/>
      <c r="F18" s="7"/>
      <c r="G18" s="7"/>
      <c r="H18" s="7"/>
      <c r="I18" s="37">
        <f ca="1"/>
        <v>630000</v>
      </c>
      <c r="J18" s="37">
        <f ca="1"/>
        <v>660000</v>
      </c>
      <c r="K18" s="1">
        <f ca="1"/>
        <v>6</v>
      </c>
      <c r="L18" s="7"/>
      <c r="M18" s="7"/>
      <c r="N18" s="1"/>
      <c r="O18" s="1"/>
    </row>
    <row r="19" spans="2:15" x14ac:dyDescent="0.15">
      <c r="B19" s="4"/>
      <c r="C19" s="4"/>
      <c r="D19" s="4"/>
      <c r="E19" s="7"/>
      <c r="F19" s="7"/>
      <c r="G19" s="7"/>
      <c r="H19" s="7"/>
      <c r="I19" s="37">
        <f ca="1"/>
        <v>660000</v>
      </c>
      <c r="J19" s="37">
        <f ca="1"/>
        <v>690000</v>
      </c>
      <c r="K19" s="1">
        <f ca="1"/>
        <v>2</v>
      </c>
      <c r="L19" s="7"/>
      <c r="M19" s="7"/>
      <c r="N19" s="1"/>
      <c r="O19" s="1"/>
    </row>
    <row r="20" spans="2:15" x14ac:dyDescent="0.15">
      <c r="B20" s="4"/>
      <c r="C20" s="4"/>
      <c r="D20" s="4"/>
      <c r="E20" s="7"/>
      <c r="F20" s="7"/>
      <c r="G20" s="7"/>
      <c r="H20" s="7"/>
      <c r="I20" s="37">
        <f ca="1"/>
        <v>690000</v>
      </c>
      <c r="J20" s="37">
        <f ca="1"/>
        <v>720000</v>
      </c>
      <c r="K20" s="1">
        <f ca="1"/>
        <v>4</v>
      </c>
      <c r="L20" s="7"/>
      <c r="M20" s="7"/>
      <c r="N20" s="1"/>
      <c r="O20" s="1"/>
    </row>
    <row r="21" spans="2:15" x14ac:dyDescent="0.15">
      <c r="B21" s="4"/>
      <c r="C21" s="4"/>
      <c r="D21" s="4"/>
      <c r="E21" s="7"/>
      <c r="F21" s="7"/>
      <c r="G21" s="7"/>
      <c r="H21" s="7"/>
      <c r="I21" s="37">
        <f ca="1"/>
        <v>720000</v>
      </c>
      <c r="J21" s="37">
        <f ca="1"/>
        <v>750000</v>
      </c>
      <c r="K21" s="1">
        <f ca="1"/>
        <v>3</v>
      </c>
      <c r="L21" s="7"/>
      <c r="M21" s="7"/>
      <c r="N21" s="1"/>
      <c r="O21" s="1"/>
    </row>
    <row r="22" spans="2:15" x14ac:dyDescent="0.15">
      <c r="B22" s="4"/>
      <c r="C22" s="4"/>
      <c r="D22" s="4"/>
      <c r="E22" s="7"/>
      <c r="F22" s="7"/>
      <c r="G22" s="7"/>
      <c r="H22" s="7"/>
      <c r="I22" s="37">
        <f ca="1"/>
        <v>750000</v>
      </c>
      <c r="J22" s="37">
        <f ca="1"/>
        <v>780000</v>
      </c>
      <c r="K22" s="1">
        <f ca="1"/>
        <v>4</v>
      </c>
      <c r="L22" s="7"/>
      <c r="M22" s="7"/>
      <c r="N22" s="1"/>
      <c r="O22" s="1"/>
    </row>
    <row r="23" spans="2:15" x14ac:dyDescent="0.15">
      <c r="B23" s="4"/>
      <c r="C23" s="4"/>
      <c r="D23" s="4"/>
      <c r="E23" s="7"/>
      <c r="F23" s="7"/>
      <c r="G23" s="7"/>
      <c r="H23" s="7"/>
      <c r="I23" s="37">
        <f ca="1"/>
        <v>780000</v>
      </c>
      <c r="J23" s="37">
        <f ca="1"/>
        <v>810000</v>
      </c>
      <c r="K23" s="1">
        <f ca="1"/>
        <v>9</v>
      </c>
      <c r="L23" s="7"/>
      <c r="M23" s="7"/>
      <c r="N23" s="1"/>
      <c r="O23" s="1"/>
    </row>
    <row r="24" spans="2:15" x14ac:dyDescent="0.15">
      <c r="B24" s="4"/>
      <c r="C24" s="4"/>
      <c r="D24" s="38"/>
      <c r="E24" s="7"/>
      <c r="F24" s="7"/>
      <c r="G24" s="7"/>
      <c r="H24" s="7"/>
      <c r="I24" s="37">
        <f ca="1"/>
        <v>810000</v>
      </c>
      <c r="J24" s="37">
        <f ca="1"/>
        <v>840000</v>
      </c>
      <c r="K24" s="1">
        <f ca="1"/>
        <v>4</v>
      </c>
      <c r="L24" s="7"/>
      <c r="M24" s="7"/>
      <c r="N24" s="1"/>
      <c r="O24" s="1"/>
    </row>
    <row r="25" spans="2:15" x14ac:dyDescent="0.15">
      <c r="B25" s="4"/>
      <c r="C25" s="4"/>
      <c r="D25" s="38"/>
      <c r="E25" s="7"/>
      <c r="F25" s="7"/>
      <c r="G25" s="7"/>
      <c r="H25" s="7"/>
      <c r="I25" s="37">
        <f ca="1"/>
        <v>840000</v>
      </c>
      <c r="J25" s="37">
        <f ca="1"/>
        <v>870000</v>
      </c>
      <c r="K25" s="1">
        <f ca="1"/>
        <v>7</v>
      </c>
      <c r="L25" s="7"/>
      <c r="M25" s="7"/>
      <c r="N25" s="1"/>
      <c r="O25" s="1"/>
    </row>
    <row r="26" spans="2:15" x14ac:dyDescent="0.15">
      <c r="B26" s="4"/>
      <c r="C26" s="4"/>
      <c r="D26" s="4"/>
      <c r="E26" s="7"/>
      <c r="F26" s="7"/>
      <c r="G26" s="7"/>
      <c r="H26" s="7"/>
      <c r="I26" s="37">
        <f ca="1"/>
        <v>870000</v>
      </c>
      <c r="J26" s="37">
        <f ca="1"/>
        <v>900000</v>
      </c>
      <c r="K26" s="1">
        <f ca="1"/>
        <v>10</v>
      </c>
      <c r="L26" s="7"/>
      <c r="M26" s="7"/>
      <c r="N26" s="1"/>
      <c r="O26" s="1"/>
    </row>
    <row r="27" spans="2:15" x14ac:dyDescent="0.15">
      <c r="B27" s="4"/>
      <c r="C27" s="4"/>
      <c r="D27" s="4"/>
      <c r="E27" s="7"/>
      <c r="F27" s="7"/>
      <c r="G27" s="7"/>
      <c r="H27" s="7"/>
      <c r="I27" s="37">
        <f ca="1"/>
        <v>900000</v>
      </c>
      <c r="J27" s="37">
        <f ca="1"/>
        <v>930000</v>
      </c>
      <c r="K27" s="1">
        <f ca="1"/>
        <v>2</v>
      </c>
      <c r="L27" s="7"/>
      <c r="M27" s="7"/>
      <c r="N27" s="1"/>
      <c r="O27" s="1"/>
    </row>
    <row r="28" spans="2:15" x14ac:dyDescent="0.15">
      <c r="B28" s="4"/>
      <c r="C28" s="4"/>
      <c r="D28" s="4"/>
      <c r="E28" s="7"/>
      <c r="F28" s="7"/>
      <c r="G28" s="7"/>
      <c r="H28" s="7"/>
      <c r="I28" s="37">
        <f ca="1"/>
        <v>930000</v>
      </c>
      <c r="J28" s="37">
        <f ca="1"/>
        <v>960000</v>
      </c>
      <c r="K28" s="1">
        <f ca="1"/>
        <v>5</v>
      </c>
      <c r="L28" s="7"/>
      <c r="M28" s="7"/>
      <c r="N28" s="1"/>
      <c r="O28" s="1"/>
    </row>
    <row r="29" spans="2:15" x14ac:dyDescent="0.15">
      <c r="B29" s="4"/>
      <c r="C29" s="39"/>
      <c r="D29" s="40"/>
      <c r="E29" s="7"/>
      <c r="F29" s="7"/>
      <c r="G29" s="7"/>
      <c r="H29" s="7"/>
      <c r="I29" s="37">
        <f ca="1"/>
        <v>960000</v>
      </c>
      <c r="J29" s="37">
        <f ca="1"/>
        <v>990000</v>
      </c>
      <c r="K29" s="1">
        <f ca="1"/>
        <v>1</v>
      </c>
      <c r="L29" s="7"/>
      <c r="M29" s="7"/>
      <c r="N29" s="1"/>
      <c r="O29" s="1"/>
    </row>
    <row r="30" spans="2:15" x14ac:dyDescent="0.15">
      <c r="B30" s="4"/>
      <c r="F30" s="7"/>
      <c r="G30" s="7"/>
      <c r="H30" s="7"/>
      <c r="I30" s="37">
        <f ca="1"/>
        <v>990000</v>
      </c>
      <c r="J30" s="37">
        <f ca="1"/>
        <v>1020000</v>
      </c>
      <c r="K30" s="1">
        <f ca="1"/>
        <v>3</v>
      </c>
      <c r="L30" s="7"/>
      <c r="M30" s="7"/>
      <c r="N30" s="1"/>
      <c r="O30" s="1"/>
    </row>
    <row r="31" spans="2:15" x14ac:dyDescent="0.15">
      <c r="B31" s="4"/>
      <c r="C31" s="42"/>
      <c r="D31" s="42"/>
      <c r="E31" s="7"/>
      <c r="F31" s="7"/>
      <c r="G31" s="7"/>
      <c r="H31" s="7"/>
      <c r="I31" s="37">
        <f ca="1"/>
        <v>1020000</v>
      </c>
      <c r="J31" s="37">
        <f ca="1"/>
        <v>1050000</v>
      </c>
      <c r="K31" s="1">
        <f ca="1"/>
        <v>1</v>
      </c>
      <c r="L31" s="7"/>
      <c r="M31" s="7"/>
      <c r="N31" s="1"/>
      <c r="O31" s="1"/>
    </row>
    <row r="32" spans="2:15" x14ac:dyDescent="0.15">
      <c r="B32" s="4"/>
      <c r="C32" s="42"/>
      <c r="D32" s="42"/>
      <c r="E32" s="7"/>
      <c r="F32" s="7"/>
      <c r="G32" s="7"/>
      <c r="H32" s="7"/>
      <c r="I32" s="37">
        <f ca="1"/>
        <v>1050000</v>
      </c>
      <c r="J32" s="37">
        <f ca="1"/>
        <v>1080000</v>
      </c>
      <c r="K32" s="1">
        <f ca="1"/>
        <v>2</v>
      </c>
      <c r="L32" s="7"/>
      <c r="M32" s="7"/>
      <c r="N32" s="1"/>
      <c r="O32" s="1"/>
    </row>
    <row r="33" spans="2:15" x14ac:dyDescent="0.15">
      <c r="B33" s="4"/>
      <c r="C33" s="42"/>
      <c r="D33" s="42"/>
      <c r="E33" s="7"/>
      <c r="F33" s="7"/>
      <c r="G33" s="7"/>
      <c r="H33" s="7"/>
      <c r="I33" s="37">
        <f ca="1"/>
        <v>1080000</v>
      </c>
      <c r="J33" s="37">
        <f ca="1"/>
        <v>1110000</v>
      </c>
      <c r="K33" s="1">
        <f ca="1"/>
        <v>2</v>
      </c>
      <c r="L33" s="7"/>
      <c r="M33" s="7"/>
      <c r="N33" s="1"/>
      <c r="O33" s="1"/>
    </row>
    <row r="34" spans="2:15" x14ac:dyDescent="0.15">
      <c r="B34" s="36"/>
      <c r="C34" s="36"/>
      <c r="D34" s="36"/>
      <c r="E34" s="36"/>
      <c r="F34" s="36"/>
      <c r="G34" s="36"/>
      <c r="H34" s="7"/>
      <c r="I34" s="37">
        <f ca="1"/>
        <v>1110000</v>
      </c>
      <c r="J34" s="37">
        <f ca="1"/>
        <v>1140000</v>
      </c>
      <c r="K34" s="1">
        <f ca="1"/>
        <v>2</v>
      </c>
      <c r="L34" s="7"/>
      <c r="M34" s="7"/>
      <c r="N34" s="1"/>
      <c r="O34" s="1"/>
    </row>
    <row r="35" spans="2:15" x14ac:dyDescent="0.15">
      <c r="B35" s="36"/>
      <c r="C35" s="36"/>
      <c r="D35" s="36"/>
      <c r="E35" s="36"/>
      <c r="F35" s="36"/>
      <c r="G35" s="36"/>
      <c r="H35" s="7"/>
      <c r="I35" s="37">
        <f ca="1"/>
        <v>1140000</v>
      </c>
      <c r="J35" s="37">
        <f ca="1"/>
        <v>1170000</v>
      </c>
      <c r="K35" s="1">
        <f ca="1"/>
        <v>5</v>
      </c>
      <c r="L35" s="7"/>
      <c r="M35" s="7"/>
      <c r="N35" s="1"/>
      <c r="O35" s="1"/>
    </row>
    <row r="36" spans="2:15" x14ac:dyDescent="0.15">
      <c r="B36" s="36"/>
      <c r="C36" s="36"/>
      <c r="D36" s="36"/>
      <c r="E36" s="36"/>
      <c r="F36" s="36"/>
      <c r="G36" s="36"/>
      <c r="H36" s="7"/>
      <c r="I36" s="37">
        <f ca="1"/>
        <v>1170000</v>
      </c>
      <c r="J36" s="37">
        <f ca="1"/>
        <v>1200000</v>
      </c>
      <c r="K36" s="1">
        <f ca="1"/>
        <v>2</v>
      </c>
      <c r="L36" s="7"/>
      <c r="M36" s="7"/>
      <c r="N36" s="1"/>
      <c r="O36" s="1"/>
    </row>
    <row r="37" spans="2:15" x14ac:dyDescent="0.15">
      <c r="B37" s="36"/>
      <c r="C37" s="36"/>
      <c r="D37" s="36"/>
      <c r="E37" s="36"/>
      <c r="F37" s="36"/>
      <c r="G37" s="36"/>
      <c r="H37" s="7"/>
      <c r="I37" s="37">
        <f ca="1"/>
        <v>1200000</v>
      </c>
      <c r="J37" s="37">
        <f ca="1"/>
        <v>1230000</v>
      </c>
      <c r="K37" s="1">
        <f ca="1"/>
        <v>0</v>
      </c>
      <c r="L37" s="7"/>
      <c r="M37" s="7"/>
      <c r="N37" s="1"/>
      <c r="O37" s="1"/>
    </row>
    <row r="38" spans="2:15" x14ac:dyDescent="0.15">
      <c r="B38" s="4"/>
      <c r="C38" s="42"/>
      <c r="D38" s="42"/>
      <c r="E38" s="7"/>
      <c r="F38" s="7"/>
      <c r="G38" s="7"/>
      <c r="H38" s="7"/>
      <c r="I38" s="37">
        <f ca="1"/>
        <v>1230000</v>
      </c>
      <c r="J38" s="37">
        <f ca="1"/>
        <v>1260000</v>
      </c>
      <c r="K38" s="1">
        <f ca="1"/>
        <v>0</v>
      </c>
      <c r="L38" s="7"/>
      <c r="M38" s="7"/>
      <c r="N38" s="1"/>
      <c r="O38" s="1"/>
    </row>
    <row r="39" spans="2:15" x14ac:dyDescent="0.15">
      <c r="B39" s="4"/>
      <c r="C39" s="42"/>
      <c r="D39" s="42"/>
      <c r="E39" s="7"/>
      <c r="F39" s="7"/>
      <c r="G39" s="7"/>
      <c r="H39" s="7"/>
      <c r="I39" s="37">
        <f ca="1"/>
        <v>1260000</v>
      </c>
      <c r="J39" s="37">
        <f ca="1"/>
        <v>1290000</v>
      </c>
      <c r="K39" s="1">
        <f ca="1"/>
        <v>1</v>
      </c>
      <c r="L39" s="7"/>
      <c r="M39" s="7"/>
      <c r="N39" s="1"/>
      <c r="O39" s="1"/>
    </row>
    <row r="40" spans="2:15" x14ac:dyDescent="0.15">
      <c r="B40" s="4"/>
      <c r="C40" s="42"/>
      <c r="D40" s="42"/>
      <c r="E40" s="7"/>
      <c r="F40" s="7"/>
      <c r="G40" s="7"/>
      <c r="H40" s="7"/>
      <c r="I40" s="37">
        <f ca="1"/>
        <v>1290000</v>
      </c>
      <c r="J40" s="37">
        <f ca="1"/>
        <v>1320000</v>
      </c>
      <c r="K40" s="1">
        <f ca="1"/>
        <v>2</v>
      </c>
      <c r="L40" s="7"/>
      <c r="M40" s="7"/>
      <c r="N40" s="1"/>
      <c r="O40" s="1"/>
    </row>
    <row r="41" spans="2:15" x14ac:dyDescent="0.15">
      <c r="B41" s="4"/>
      <c r="C41" s="42"/>
      <c r="D41" s="42"/>
      <c r="E41" s="7"/>
      <c r="F41" s="7"/>
      <c r="G41" s="7"/>
      <c r="H41" s="7"/>
      <c r="I41" s="37">
        <f ca="1"/>
        <v>1320000</v>
      </c>
      <c r="J41" s="37">
        <f ca="1"/>
        <v>1350000</v>
      </c>
      <c r="K41" s="1">
        <f ca="1"/>
        <v>0</v>
      </c>
      <c r="L41" s="7"/>
      <c r="M41" s="7"/>
      <c r="N41" s="1"/>
      <c r="O41" s="1"/>
    </row>
    <row r="42" spans="2:15" x14ac:dyDescent="0.15">
      <c r="B42" s="4"/>
      <c r="C42" s="4"/>
      <c r="D42" s="4"/>
      <c r="E42" s="7"/>
      <c r="F42" s="7"/>
      <c r="G42" s="7"/>
      <c r="H42" s="7"/>
      <c r="I42" s="37">
        <f ca="1"/>
        <v>1350000</v>
      </c>
      <c r="J42" s="37">
        <f ca="1"/>
        <v>1380000</v>
      </c>
      <c r="K42" s="1">
        <f ca="1"/>
        <v>0</v>
      </c>
      <c r="L42" s="7"/>
      <c r="M42" s="7"/>
      <c r="N42" s="1"/>
      <c r="O42" s="1"/>
    </row>
    <row r="43" spans="2:15" x14ac:dyDescent="0.15">
      <c r="B43" s="4"/>
      <c r="C43" s="4"/>
      <c r="D43" s="4"/>
      <c r="E43" s="7"/>
      <c r="F43" s="7"/>
      <c r="G43" s="7"/>
      <c r="H43" s="7"/>
      <c r="I43" s="37">
        <f ca="1"/>
        <v>1380000</v>
      </c>
      <c r="J43" s="37">
        <f ca="1"/>
        <v>1410000</v>
      </c>
      <c r="K43" s="1">
        <f ca="1"/>
        <v>1</v>
      </c>
      <c r="L43" s="7"/>
      <c r="M43" s="7"/>
      <c r="N43" s="1"/>
      <c r="O43" s="1"/>
    </row>
    <row r="44" spans="2:15" x14ac:dyDescent="0.15">
      <c r="B44" s="4"/>
      <c r="C44" s="4"/>
      <c r="D44" s="4"/>
      <c r="E44" s="7"/>
      <c r="F44" s="7"/>
      <c r="G44" s="7"/>
      <c r="H44" s="7"/>
      <c r="I44" s="37">
        <f ca="1"/>
        <v>1410000</v>
      </c>
      <c r="J44" s="37">
        <f ca="1"/>
        <v>1440000</v>
      </c>
      <c r="K44" s="1">
        <f ca="1"/>
        <v>0</v>
      </c>
      <c r="L44" s="7"/>
      <c r="M44" s="7"/>
      <c r="N44" s="1"/>
      <c r="O44" s="1"/>
    </row>
    <row r="45" spans="2:15" x14ac:dyDescent="0.15">
      <c r="B45" s="4"/>
      <c r="C45" s="4"/>
      <c r="D45" s="4"/>
      <c r="E45" s="7"/>
      <c r="F45" s="7"/>
      <c r="G45" s="7"/>
      <c r="H45" s="7"/>
      <c r="I45" s="37">
        <f ca="1"/>
        <v>1440000</v>
      </c>
      <c r="J45" s="37">
        <f ca="1"/>
        <v>1470000</v>
      </c>
      <c r="K45" s="1">
        <f ca="1"/>
        <v>0</v>
      </c>
      <c r="L45" s="7"/>
      <c r="M45" s="7"/>
      <c r="N45" s="1"/>
      <c r="O45" s="1"/>
    </row>
    <row r="46" spans="2:15" x14ac:dyDescent="0.15">
      <c r="B46" s="4"/>
      <c r="C46" s="4"/>
      <c r="D46" s="4"/>
      <c r="E46" s="7"/>
      <c r="F46" s="7"/>
      <c r="G46" s="7"/>
      <c r="H46" s="7"/>
      <c r="I46" s="37">
        <f ca="1"/>
        <v>1470000</v>
      </c>
      <c r="J46" s="37">
        <f ca="1"/>
        <v>1500000</v>
      </c>
      <c r="K46" s="1">
        <f ca="1"/>
        <v>0</v>
      </c>
      <c r="L46" s="7"/>
      <c r="M46" s="7"/>
      <c r="N46" s="1"/>
      <c r="O46" s="1"/>
    </row>
    <row r="47" spans="2:15" x14ac:dyDescent="0.15">
      <c r="B47" s="4"/>
      <c r="C47" s="4"/>
      <c r="D47" s="4"/>
      <c r="E47" s="7"/>
      <c r="F47" s="7"/>
      <c r="G47" s="7"/>
      <c r="H47" s="7"/>
      <c r="I47" s="37">
        <f ca="1"/>
        <v>1500000</v>
      </c>
      <c r="J47" s="37">
        <f ca="1"/>
        <v>1530000</v>
      </c>
      <c r="K47" s="1">
        <f ca="1"/>
        <v>0</v>
      </c>
      <c r="L47" s="7"/>
      <c r="M47" s="7"/>
      <c r="N47" s="1"/>
      <c r="O47" s="1"/>
    </row>
    <row r="48" spans="2:15" x14ac:dyDescent="0.15">
      <c r="B48" s="4"/>
      <c r="C48" s="4"/>
      <c r="D48" s="4"/>
      <c r="E48" s="7"/>
      <c r="F48" s="7"/>
      <c r="G48" s="7"/>
      <c r="H48" s="7"/>
      <c r="I48" s="37">
        <f ca="1"/>
        <v>1530000</v>
      </c>
      <c r="J48" s="37">
        <f ca="1"/>
        <v>1560000</v>
      </c>
      <c r="K48" s="1">
        <f ca="1"/>
        <v>1</v>
      </c>
      <c r="L48" s="7"/>
      <c r="M48" s="7"/>
      <c r="N48" s="1"/>
      <c r="O48" s="1"/>
    </row>
    <row r="49" spans="2:15" x14ac:dyDescent="0.15">
      <c r="B49" s="4"/>
      <c r="C49" s="4"/>
      <c r="D49" s="4"/>
      <c r="E49" s="7"/>
      <c r="F49" s="7"/>
      <c r="G49" s="7"/>
      <c r="H49" s="7"/>
      <c r="I49" s="37">
        <f ca="1"/>
        <v>1560000</v>
      </c>
      <c r="J49" s="37">
        <f ca="1"/>
        <v>1590000</v>
      </c>
      <c r="K49" s="1">
        <f ca="1"/>
        <v>0</v>
      </c>
      <c r="L49" s="7"/>
      <c r="M49" s="7"/>
      <c r="N49" s="1"/>
      <c r="O49" s="1"/>
    </row>
    <row r="50" spans="2:15" x14ac:dyDescent="0.15">
      <c r="B50" s="4"/>
      <c r="C50" s="4"/>
      <c r="D50" s="4"/>
      <c r="E50" s="7"/>
      <c r="F50" s="7"/>
      <c r="G50" s="7"/>
      <c r="H50" s="7"/>
      <c r="I50" s="37">
        <f ca="1"/>
        <v>1590000</v>
      </c>
      <c r="J50" s="37">
        <f ca="1"/>
        <v>1620000</v>
      </c>
      <c r="K50" s="1">
        <f ca="1"/>
        <v>0</v>
      </c>
      <c r="L50" s="7"/>
      <c r="M50" s="7"/>
      <c r="N50" s="1"/>
      <c r="O50" s="1"/>
    </row>
    <row r="51" spans="2:15" x14ac:dyDescent="0.15">
      <c r="B51" s="4"/>
      <c r="C51" s="4"/>
      <c r="D51" s="4"/>
      <c r="E51" s="7"/>
      <c r="F51" s="7"/>
      <c r="G51" s="7"/>
      <c r="H51" s="7"/>
      <c r="I51" s="37">
        <f ca="1"/>
        <v>1620000</v>
      </c>
      <c r="J51" s="37">
        <f ca="1"/>
        <v>1650000</v>
      </c>
      <c r="K51" s="1">
        <f ca="1"/>
        <v>0</v>
      </c>
      <c r="L51" s="7"/>
      <c r="M51" s="7"/>
      <c r="N51" s="1"/>
      <c r="O51" s="1"/>
    </row>
    <row r="52" spans="2:15" x14ac:dyDescent="0.15">
      <c r="B52" s="4"/>
      <c r="C52" s="4"/>
      <c r="D52" s="4"/>
      <c r="E52" s="7"/>
      <c r="F52" s="7"/>
      <c r="G52" s="7"/>
      <c r="H52" s="7"/>
      <c r="I52" s="37">
        <f ca="1"/>
        <v>1650000</v>
      </c>
      <c r="J52" s="37">
        <f ca="1"/>
        <v>1680000</v>
      </c>
      <c r="K52" s="1">
        <f ca="1"/>
        <v>0</v>
      </c>
      <c r="L52" s="7"/>
      <c r="M52" s="7"/>
      <c r="N52" s="1"/>
      <c r="O52" s="1"/>
    </row>
    <row r="53" spans="2:15" x14ac:dyDescent="0.15">
      <c r="B53" s="4"/>
      <c r="C53" s="4"/>
      <c r="D53" s="4"/>
      <c r="E53" s="7"/>
      <c r="F53" s="7"/>
      <c r="G53" s="7"/>
      <c r="H53" s="7"/>
      <c r="I53" s="37">
        <f ca="1"/>
        <v>1680000</v>
      </c>
      <c r="J53" s="37">
        <f ca="1"/>
        <v>1710000</v>
      </c>
      <c r="K53" s="1">
        <f ca="1"/>
        <v>0</v>
      </c>
      <c r="L53" s="7"/>
      <c r="M53" s="7"/>
      <c r="N53" s="1"/>
      <c r="O53" s="1"/>
    </row>
    <row r="54" spans="2:15" x14ac:dyDescent="0.15">
      <c r="B54" s="4"/>
      <c r="C54" s="4"/>
      <c r="D54" s="4"/>
      <c r="E54" s="7"/>
      <c r="F54" s="7"/>
      <c r="G54" s="7"/>
      <c r="H54" s="7"/>
      <c r="I54" s="37">
        <f ca="1"/>
        <v>1710000</v>
      </c>
      <c r="J54" s="37">
        <f ca="1"/>
        <v>1740000</v>
      </c>
      <c r="K54" s="1">
        <f ca="1"/>
        <v>0</v>
      </c>
      <c r="L54" s="7"/>
      <c r="M54" s="7"/>
      <c r="N54" s="1"/>
      <c r="O54" s="1"/>
    </row>
    <row r="55" spans="2:15" x14ac:dyDescent="0.15">
      <c r="B55" s="4"/>
      <c r="C55" s="4"/>
      <c r="D55" s="4"/>
      <c r="E55" s="7"/>
      <c r="F55" s="7"/>
      <c r="G55" s="7"/>
      <c r="H55" s="7"/>
      <c r="I55" s="37">
        <f ca="1"/>
        <v>1740000</v>
      </c>
      <c r="J55" s="37">
        <f ca="1"/>
        <v>1770000</v>
      </c>
      <c r="K55" s="1">
        <f ca="1"/>
        <v>0</v>
      </c>
      <c r="L55" s="7"/>
      <c r="M55" s="7"/>
      <c r="N55" s="1"/>
      <c r="O55" s="1"/>
    </row>
    <row r="56" spans="2:15" x14ac:dyDescent="0.15">
      <c r="B56" s="4"/>
      <c r="C56" s="4"/>
      <c r="D56" s="4"/>
      <c r="E56" s="7"/>
      <c r="F56" s="7"/>
      <c r="G56" s="7"/>
      <c r="H56" s="7"/>
      <c r="I56" s="37">
        <f ca="1"/>
        <v>1770000</v>
      </c>
      <c r="J56" s="37">
        <f ca="1"/>
        <v>1800000</v>
      </c>
      <c r="K56" s="1">
        <f ca="1"/>
        <v>0</v>
      </c>
      <c r="L56" s="7"/>
      <c r="M56" s="7"/>
      <c r="N56" s="1"/>
      <c r="O56" s="1"/>
    </row>
    <row r="57" spans="2:15" x14ac:dyDescent="0.15">
      <c r="B57" s="4"/>
      <c r="C57" s="4"/>
      <c r="D57" s="4"/>
      <c r="E57" s="7"/>
      <c r="F57" s="7"/>
      <c r="G57" s="7"/>
      <c r="H57" s="7"/>
      <c r="I57" s="37"/>
      <c r="J57" s="37"/>
      <c r="K57" s="1">
        <f ca="1"/>
        <v>0</v>
      </c>
      <c r="L57" s="7"/>
      <c r="M57" s="7"/>
      <c r="N57" s="1"/>
      <c r="O57" s="1"/>
    </row>
    <row r="58" spans="2:15" x14ac:dyDescent="0.15">
      <c r="B58" s="4"/>
      <c r="C58" s="4"/>
      <c r="D58" s="4"/>
      <c r="E58" s="7"/>
      <c r="F58" s="7"/>
      <c r="G58" s="7"/>
      <c r="H58" s="7"/>
      <c r="I58" s="37"/>
      <c r="J58" s="37"/>
      <c r="K58" s="1"/>
      <c r="L58" s="7"/>
      <c r="M58" s="7"/>
      <c r="N58" s="1"/>
      <c r="O58" s="1"/>
    </row>
    <row r="59" spans="2:15" x14ac:dyDescent="0.15">
      <c r="B59" s="4"/>
      <c r="C59" s="4"/>
      <c r="D59" s="4"/>
      <c r="E59" s="7"/>
      <c r="F59" s="7"/>
      <c r="G59" s="7"/>
      <c r="H59" s="7"/>
      <c r="I59" s="37"/>
      <c r="J59" s="37"/>
      <c r="K59" s="1"/>
      <c r="L59" s="7"/>
      <c r="M59" s="7"/>
      <c r="N59" s="1"/>
      <c r="O59" s="1"/>
    </row>
    <row r="60" spans="2:15" x14ac:dyDescent="0.15">
      <c r="B60" s="4"/>
      <c r="C60" s="4"/>
      <c r="D60" s="4"/>
      <c r="E60" s="7"/>
      <c r="F60" s="7"/>
      <c r="G60" s="7"/>
      <c r="H60" s="7"/>
      <c r="I60" s="37"/>
      <c r="J60" s="37"/>
      <c r="K60" s="12"/>
      <c r="L60" s="7"/>
      <c r="M60" s="7"/>
      <c r="N60" s="1"/>
      <c r="O60" s="1"/>
    </row>
    <row r="61" spans="2:15" x14ac:dyDescent="0.15">
      <c r="B61" s="4"/>
      <c r="C61" s="4"/>
      <c r="D61" s="4"/>
      <c r="E61" s="7"/>
      <c r="F61" s="7"/>
      <c r="G61" s="7"/>
      <c r="H61" s="7"/>
      <c r="I61" s="37"/>
      <c r="J61" s="37"/>
      <c r="K61" s="12"/>
      <c r="L61" s="7"/>
      <c r="M61" s="7"/>
      <c r="N61" s="1"/>
      <c r="O61" s="1"/>
    </row>
    <row r="62" spans="2:15" x14ac:dyDescent="0.15">
      <c r="B62" s="4"/>
      <c r="C62" s="4"/>
      <c r="D62" s="4"/>
      <c r="E62" s="7"/>
      <c r="F62" s="7"/>
      <c r="G62" s="7"/>
      <c r="H62" s="7"/>
      <c r="I62" s="1"/>
      <c r="J62" s="1"/>
      <c r="K62" s="1"/>
      <c r="L62" s="7"/>
      <c r="M62" s="7"/>
      <c r="N62" s="1"/>
      <c r="O62" s="1"/>
    </row>
    <row r="63" spans="2:15" x14ac:dyDescent="0.15">
      <c r="B63" s="4"/>
      <c r="C63" s="4"/>
      <c r="D63" s="4"/>
      <c r="E63" s="7"/>
      <c r="F63" s="7"/>
      <c r="G63" s="7"/>
      <c r="H63" s="7"/>
      <c r="I63" s="1"/>
      <c r="J63" s="1"/>
      <c r="K63" s="1"/>
      <c r="L63" s="7"/>
      <c r="M63" s="7"/>
      <c r="N63" s="1"/>
      <c r="O63" s="1"/>
    </row>
    <row r="64" spans="2:15" x14ac:dyDescent="0.15">
      <c r="B64" s="4"/>
      <c r="C64" s="4"/>
      <c r="D64" s="4"/>
      <c r="E64" s="7"/>
      <c r="F64" s="7"/>
      <c r="G64" s="7"/>
      <c r="H64" s="7"/>
      <c r="I64" s="1"/>
      <c r="J64" s="1"/>
      <c r="K64" s="1"/>
      <c r="L64" s="7"/>
      <c r="M64" s="7"/>
      <c r="N64" s="1"/>
      <c r="O64" s="1"/>
    </row>
    <row r="65" spans="2:15" x14ac:dyDescent="0.15">
      <c r="B65" s="4"/>
      <c r="C65" s="4"/>
      <c r="D65" s="4"/>
      <c r="E65" s="7"/>
      <c r="F65" s="7"/>
      <c r="G65" s="7"/>
      <c r="H65" s="7"/>
      <c r="I65" s="1"/>
      <c r="J65" s="1"/>
      <c r="K65" s="1"/>
      <c r="L65" s="7"/>
      <c r="M65" s="7"/>
      <c r="N65" s="1"/>
      <c r="O65" s="1"/>
    </row>
    <row r="66" spans="2:15" x14ac:dyDescent="0.15">
      <c r="B66" s="4"/>
      <c r="C66" s="4"/>
      <c r="D66" s="4"/>
      <c r="E66" s="7"/>
      <c r="F66" s="7"/>
      <c r="G66" s="7"/>
      <c r="H66" s="7"/>
      <c r="I66" s="1"/>
      <c r="J66" s="1"/>
      <c r="K66" s="1"/>
      <c r="L66" s="7"/>
      <c r="M66" s="7"/>
      <c r="N66" s="1"/>
      <c r="O66" s="1"/>
    </row>
    <row r="67" spans="2:15" x14ac:dyDescent="0.15">
      <c r="B67" s="4"/>
      <c r="C67" s="4"/>
      <c r="D67" s="4"/>
      <c r="E67" s="7"/>
      <c r="F67" s="7"/>
      <c r="G67" s="7"/>
      <c r="H67" s="7"/>
      <c r="I67" s="1"/>
      <c r="J67" s="1"/>
      <c r="K67" s="1"/>
      <c r="L67" s="7"/>
      <c r="M67" s="7"/>
      <c r="N67" s="1"/>
      <c r="O67" s="1"/>
    </row>
    <row r="68" spans="2:15" x14ac:dyDescent="0.15">
      <c r="B68" s="4"/>
      <c r="C68" s="4"/>
      <c r="D68" s="4"/>
      <c r="E68" s="7"/>
      <c r="F68" s="7"/>
      <c r="G68" s="7"/>
      <c r="H68" s="7"/>
      <c r="I68" s="1"/>
      <c r="J68" s="1"/>
      <c r="K68" s="1"/>
      <c r="L68" s="7"/>
      <c r="M68" s="7"/>
      <c r="N68" s="1"/>
      <c r="O68" s="1"/>
    </row>
    <row r="69" spans="2:15" x14ac:dyDescent="0.15">
      <c r="B69" s="4"/>
      <c r="C69" s="4"/>
      <c r="D69" s="4"/>
      <c r="E69" s="7"/>
      <c r="F69" s="7"/>
      <c r="G69" s="7"/>
      <c r="H69" s="7"/>
      <c r="I69" s="1"/>
      <c r="J69" s="1"/>
      <c r="K69" s="1"/>
      <c r="L69" s="7"/>
      <c r="M69" s="7"/>
      <c r="N69" s="1"/>
      <c r="O69" s="1"/>
    </row>
    <row r="70" spans="2:15" x14ac:dyDescent="0.15">
      <c r="B70" s="4"/>
      <c r="C70" s="4"/>
      <c r="D70" s="4"/>
      <c r="E70" s="7"/>
      <c r="F70" s="7"/>
      <c r="G70" s="7"/>
      <c r="H70" s="7"/>
      <c r="I70" s="1"/>
      <c r="J70" s="1"/>
      <c r="K70" s="1"/>
      <c r="L70" s="7"/>
      <c r="M70" s="7"/>
      <c r="N70" s="1"/>
      <c r="O70" s="1"/>
    </row>
    <row r="71" spans="2:15" x14ac:dyDescent="0.15">
      <c r="B71" s="4"/>
      <c r="C71" s="4"/>
      <c r="D71" s="4"/>
      <c r="E71" s="7"/>
      <c r="F71" s="7"/>
      <c r="G71" s="7"/>
      <c r="H71" s="7"/>
      <c r="I71" s="1"/>
      <c r="J71" s="1"/>
      <c r="K71" s="1"/>
      <c r="L71" s="7"/>
      <c r="M71" s="7"/>
      <c r="N71" s="1"/>
      <c r="O71" s="1"/>
    </row>
    <row r="72" spans="2:15" x14ac:dyDescent="0.15">
      <c r="B72" s="4"/>
      <c r="C72" s="4"/>
      <c r="D72" s="4"/>
      <c r="E72" s="7"/>
      <c r="F72" s="7"/>
      <c r="G72" s="7"/>
      <c r="H72" s="7"/>
      <c r="I72" s="1"/>
      <c r="J72" s="1"/>
      <c r="K72" s="1"/>
      <c r="L72" s="7"/>
      <c r="M72" s="7"/>
      <c r="N72" s="1"/>
      <c r="O72" s="1"/>
    </row>
    <row r="73" spans="2:15" x14ac:dyDescent="0.15">
      <c r="B73" s="4"/>
      <c r="C73" s="4"/>
      <c r="D73" s="4"/>
      <c r="E73" s="7"/>
      <c r="F73" s="7"/>
      <c r="G73" s="7"/>
      <c r="H73" s="7"/>
      <c r="I73" s="1"/>
      <c r="J73" s="1"/>
      <c r="K73" s="1"/>
      <c r="L73" s="7"/>
      <c r="M73" s="7"/>
      <c r="N73" s="1"/>
      <c r="O73" s="1"/>
    </row>
    <row r="74" spans="2:15" x14ac:dyDescent="0.15">
      <c r="B74" s="4"/>
      <c r="C74" s="4"/>
      <c r="D74" s="4"/>
      <c r="E74" s="7"/>
      <c r="F74" s="7"/>
      <c r="G74" s="7"/>
      <c r="H74" s="7"/>
      <c r="I74" s="1"/>
      <c r="J74" s="1"/>
      <c r="K74" s="1"/>
      <c r="L74" s="7"/>
      <c r="M74" s="7"/>
      <c r="N74" s="1"/>
      <c r="O74"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about</vt:lpstr>
      <vt:lpstr>sims</vt:lpstr>
      <vt:lpstr>results</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Marieke Sandker (FOA)</dc:creator>
  <cp:lastModifiedBy>Till Neeff</cp:lastModifiedBy>
  <dcterms:created xsi:type="dcterms:W3CDTF">2020-02-07T14:33:57Z</dcterms:created>
  <dcterms:modified xsi:type="dcterms:W3CDTF">2021-07-19T08:32:09Z</dcterms:modified>
</cp:coreProperties>
</file>