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winrockintl.sharepoint.com/sites/Collab/ACR/Other Technical Work/ART TREES/Website Final Docs/Standard and Templates/Forms and Templates/"/>
    </mc:Choice>
  </mc:AlternateContent>
  <xr:revisionPtr revIDLastSave="1517" documentId="8_{6282E406-27BC-4F05-B4E3-84CCA07160C0}" xr6:coauthVersionLast="47" xr6:coauthVersionMax="47" xr10:uidLastSave="{B905218F-C10B-4A99-AB15-7D6083C4AB3E}"/>
  <bookViews>
    <workbookView xWindow="-28920" yWindow="-120" windowWidth="29040" windowHeight="17520" xr2:uid="{00000000-000D-0000-FFFF-FFFF00000000}"/>
  </bookViews>
  <sheets>
    <sheet name="Introduction" sheetId="10" r:id="rId1"/>
    <sheet name="TREES CL Approach" sheetId="3" r:id="rId2"/>
    <sheet name="HFLD Approach" sheetId="1" r:id="rId3"/>
    <sheet name="Removals Approach" sheetId="2" r:id="rId4"/>
    <sheet name="Deductions" sheetId="5" r:id="rId5"/>
    <sheet name="Total TREES Credits CP Yr 1" sheetId="4" r:id="rId6"/>
    <sheet name="Total TREES Credits CP Yr 2" sheetId="11" r:id="rId7"/>
    <sheet name="Total TREES Credits CP Yr 3" sheetId="12" r:id="rId8"/>
    <sheet name="Total TREES Credits CP Yr 4" sheetId="13" r:id="rId9"/>
    <sheet name="Total TREES Credits CP Yr 5" sheetId="14" r:id="rId10"/>
  </sheets>
  <definedNames>
    <definedName name="_ftn1" localSheetId="2">'HFLD Approach'!$X$39</definedName>
    <definedName name="_ftnref1" localSheetId="2">'HFLD Approach'!$Y$37</definedName>
    <definedName name="_Toc78992861" localSheetId="2">'HFLD Approach'!$T$5</definedName>
    <definedName name="_Toc79072289" localSheetId="2">'HFLD Approach'!$AC$5</definedName>
    <definedName name="_Toc79072290" localSheetId="2">'HFLD Approach'!$X$5</definedName>
    <definedName name="_Toc79072291" localSheetId="2">'HFLD Approach'!$X$29</definedName>
    <definedName name="_Toc79072292" localSheetId="2">'HFLD Approach'!$AG$5</definedName>
    <definedName name="_Toc79072293" localSheetId="2">'HFLD Approach'!$T$29</definedName>
    <definedName name="_Toc79072297" localSheetId="4">Deductions!#REF!</definedName>
    <definedName name="_Toc79072298" localSheetId="4">Deductions!#REF!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3" l="1"/>
  <c r="A38" i="3"/>
  <c r="A39" i="3"/>
  <c r="A40" i="3"/>
  <c r="A37" i="3"/>
  <c r="A36" i="3"/>
  <c r="P25" i="3"/>
  <c r="O25" i="3"/>
  <c r="N25" i="3"/>
  <c r="M25" i="3"/>
  <c r="L25" i="3"/>
  <c r="K25" i="3"/>
  <c r="J25" i="3"/>
  <c r="I25" i="3"/>
  <c r="H25" i="3"/>
  <c r="G25" i="3"/>
  <c r="B35" i="5"/>
  <c r="B36" i="5"/>
  <c r="B37" i="5"/>
  <c r="B38" i="5"/>
  <c r="J22" i="1"/>
  <c r="H22" i="1"/>
  <c r="J12" i="1"/>
  <c r="J13" i="1"/>
  <c r="J14" i="1"/>
  <c r="J15" i="1"/>
  <c r="J11" i="1"/>
  <c r="I12" i="1"/>
  <c r="I13" i="1"/>
  <c r="I14" i="1"/>
  <c r="I15" i="1"/>
  <c r="I11" i="1"/>
  <c r="K12" i="1" l="1"/>
  <c r="L12" i="1" s="1"/>
  <c r="K11" i="1"/>
  <c r="L11" i="1" s="1"/>
  <c r="P26" i="3" l="1"/>
  <c r="O26" i="3"/>
  <c r="N26" i="3"/>
  <c r="M26" i="3"/>
  <c r="L26" i="3"/>
  <c r="K26" i="3"/>
  <c r="J26" i="3"/>
  <c r="I26" i="3"/>
  <c r="H26" i="3"/>
  <c r="G26" i="3"/>
  <c r="C30" i="3"/>
  <c r="N27" i="3" s="1"/>
  <c r="M27" i="3" l="1"/>
  <c r="K27" i="3"/>
  <c r="G27" i="3"/>
  <c r="I27" i="3"/>
  <c r="H27" i="3"/>
  <c r="L27" i="3"/>
  <c r="J27" i="3"/>
  <c r="P27" i="3"/>
  <c r="O27" i="3"/>
  <c r="B36" i="3"/>
  <c r="C35" i="5" l="1"/>
  <c r="C36" i="5" l="1"/>
  <c r="C37" i="5"/>
  <c r="C38" i="5"/>
  <c r="B39" i="5"/>
  <c r="C39" i="5" s="1"/>
  <c r="J37" i="1"/>
  <c r="J38" i="1"/>
  <c r="J39" i="1"/>
  <c r="J40" i="1"/>
  <c r="J36" i="1"/>
  <c r="I30" i="1"/>
  <c r="I29" i="1"/>
  <c r="I28" i="1"/>
  <c r="I27" i="1"/>
  <c r="I26" i="1"/>
  <c r="J28" i="1"/>
  <c r="K28" i="1" s="1"/>
  <c r="L28" i="1" s="1"/>
  <c r="K48" i="1" s="1"/>
  <c r="C40" i="3"/>
  <c r="C39" i="3"/>
  <c r="C38" i="3"/>
  <c r="C37" i="3"/>
  <c r="C36" i="3"/>
  <c r="D36" i="3" s="1"/>
  <c r="B40" i="3"/>
  <c r="K14" i="1" l="1"/>
  <c r="L14" i="1" s="1"/>
  <c r="K13" i="1"/>
  <c r="L13" i="1" s="1"/>
  <c r="K15" i="1"/>
  <c r="L15" i="1" s="1"/>
  <c r="B6" i="4"/>
  <c r="D40" i="3"/>
  <c r="J29" i="1"/>
  <c r="K29" i="1" s="1"/>
  <c r="L29" i="1" s="1"/>
  <c r="K49" i="1" s="1"/>
  <c r="J26" i="1"/>
  <c r="K26" i="1" s="1"/>
  <c r="L26" i="1" s="1"/>
  <c r="K46" i="1" s="1"/>
  <c r="J30" i="1"/>
  <c r="K30" i="1" s="1"/>
  <c r="L30" i="1" s="1"/>
  <c r="K50" i="1" s="1"/>
  <c r="J27" i="1"/>
  <c r="K27" i="1" s="1"/>
  <c r="L27" i="1" s="1"/>
  <c r="K47" i="1" s="1"/>
  <c r="B39" i="3"/>
  <c r="D39" i="3" s="1"/>
  <c r="B38" i="3"/>
  <c r="D38" i="3" s="1"/>
  <c r="B37" i="3"/>
  <c r="D37" i="3" s="1"/>
  <c r="K16" i="1" l="1"/>
  <c r="I22" i="1" s="1"/>
  <c r="K22" i="1" s="1"/>
  <c r="B6" i="14"/>
  <c r="B6" i="11"/>
  <c r="B6" i="12"/>
  <c r="B6" i="13"/>
  <c r="I40" i="1" l="1"/>
  <c r="K40" i="1" s="1"/>
  <c r="I38" i="1" l="1"/>
  <c r="K38" i="1" s="1"/>
  <c r="I58" i="1" s="1"/>
  <c r="I36" i="1"/>
  <c r="I37" i="1"/>
  <c r="K37" i="1" s="1"/>
  <c r="I39" i="1"/>
  <c r="K39" i="1" s="1"/>
  <c r="I59" i="1" s="1"/>
  <c r="I50" i="1"/>
  <c r="I60" i="1"/>
  <c r="I57" i="1" l="1"/>
  <c r="K36" i="1"/>
  <c r="I56" i="1" s="1"/>
  <c r="J50" i="1"/>
  <c r="J60" i="1" s="1"/>
  <c r="I48" i="1"/>
  <c r="I47" i="1"/>
  <c r="I49" i="1"/>
  <c r="J48" i="1" l="1"/>
  <c r="J58" i="1" s="1"/>
  <c r="L50" i="1"/>
  <c r="K60" i="1" s="1"/>
  <c r="L60" i="1" s="1"/>
  <c r="B49" i="5" s="1"/>
  <c r="D49" i="5" s="1"/>
  <c r="I46" i="1"/>
  <c r="J46" i="1" s="1"/>
  <c r="J56" i="1" s="1"/>
  <c r="J49" i="1"/>
  <c r="J59" i="1" s="1"/>
  <c r="J47" i="1"/>
  <c r="J57" i="1" s="1"/>
  <c r="L48" i="1" l="1"/>
  <c r="K58" i="1" s="1"/>
  <c r="L58" i="1" s="1"/>
  <c r="B7" i="14"/>
  <c r="B59" i="5"/>
  <c r="D59" i="5" s="1"/>
  <c r="L46" i="1"/>
  <c r="K56" i="1" s="1"/>
  <c r="L56" i="1" s="1"/>
  <c r="B69" i="5"/>
  <c r="D69" i="5" s="1"/>
  <c r="B36" i="2"/>
  <c r="C36" i="2"/>
  <c r="L49" i="1"/>
  <c r="K59" i="1" s="1"/>
  <c r="L59" i="1" s="1"/>
  <c r="L47" i="1"/>
  <c r="K57" i="1" s="1"/>
  <c r="L57" i="1" s="1"/>
  <c r="B9" i="14"/>
  <c r="D36" i="2" l="1"/>
  <c r="C69" i="5" s="1"/>
  <c r="F69" i="5" s="1"/>
  <c r="B14" i="14" s="1"/>
  <c r="B65" i="5"/>
  <c r="D65" i="5" s="1"/>
  <c r="E65" i="5" s="1"/>
  <c r="B13" i="4" s="1"/>
  <c r="C32" i="2"/>
  <c r="B32" i="2"/>
  <c r="B45" i="5"/>
  <c r="D45" i="5" s="1"/>
  <c r="B55" i="5"/>
  <c r="D55" i="5" s="1"/>
  <c r="B7" i="4"/>
  <c r="B7" i="13"/>
  <c r="B35" i="2"/>
  <c r="C35" i="2"/>
  <c r="B58" i="5"/>
  <c r="D58" i="5" s="1"/>
  <c r="B48" i="5"/>
  <c r="D48" i="5" s="1"/>
  <c r="B68" i="5"/>
  <c r="D68" i="5" s="1"/>
  <c r="E68" i="5" s="1"/>
  <c r="E69" i="5"/>
  <c r="C34" i="2"/>
  <c r="B34" i="2"/>
  <c r="B67" i="5"/>
  <c r="D67" i="5" s="1"/>
  <c r="B7" i="12"/>
  <c r="B57" i="5"/>
  <c r="D57" i="5" s="1"/>
  <c r="B47" i="5"/>
  <c r="D47" i="5" s="1"/>
  <c r="C33" i="2"/>
  <c r="B33" i="2"/>
  <c r="B7" i="11"/>
  <c r="B56" i="5"/>
  <c r="D56" i="5" s="1"/>
  <c r="E56" i="5" s="1"/>
  <c r="B66" i="5"/>
  <c r="D66" i="5" s="1"/>
  <c r="B46" i="5"/>
  <c r="D46" i="5" s="1"/>
  <c r="E59" i="5"/>
  <c r="C49" i="5" l="1"/>
  <c r="E49" i="5" s="1"/>
  <c r="F49" i="5" s="1"/>
  <c r="D33" i="2"/>
  <c r="B8" i="11" s="1"/>
  <c r="C59" i="5"/>
  <c r="F59" i="5" s="1"/>
  <c r="B12" i="14" s="1"/>
  <c r="E57" i="5"/>
  <c r="B11" i="12" s="1"/>
  <c r="D34" i="2"/>
  <c r="B8" i="12" s="1"/>
  <c r="D32" i="2"/>
  <c r="C55" i="5" s="1"/>
  <c r="F55" i="5" s="1"/>
  <c r="B12" i="4" s="1"/>
  <c r="B8" i="14"/>
  <c r="B30" i="14" s="1"/>
  <c r="B9" i="13"/>
  <c r="E66" i="5"/>
  <c r="B13" i="11" s="1"/>
  <c r="D35" i="2"/>
  <c r="E58" i="5"/>
  <c r="E67" i="5"/>
  <c r="B13" i="14"/>
  <c r="G69" i="5"/>
  <c r="B9" i="11"/>
  <c r="B9" i="12"/>
  <c r="B13" i="13"/>
  <c r="B11" i="11"/>
  <c r="B11" i="14"/>
  <c r="E55" i="5"/>
  <c r="B9" i="4" l="1"/>
  <c r="B10" i="14"/>
  <c r="C46" i="5"/>
  <c r="E46" i="5" s="1"/>
  <c r="B10" i="11" s="1"/>
  <c r="C66" i="5"/>
  <c r="F66" i="5" s="1"/>
  <c r="B14" i="11" s="1"/>
  <c r="B24" i="14"/>
  <c r="B36" i="14" s="1"/>
  <c r="C56" i="5"/>
  <c r="F56" i="5" s="1"/>
  <c r="B12" i="11" s="1"/>
  <c r="B30" i="11" s="1"/>
  <c r="C57" i="5"/>
  <c r="F57" i="5" s="1"/>
  <c r="B12" i="12" s="1"/>
  <c r="C67" i="5"/>
  <c r="F67" i="5" s="1"/>
  <c r="B14" i="12" s="1"/>
  <c r="C65" i="5"/>
  <c r="F65" i="5" s="1"/>
  <c r="B14" i="4" s="1"/>
  <c r="C45" i="5"/>
  <c r="E45" i="5" s="1"/>
  <c r="B8" i="4"/>
  <c r="B30" i="4" s="1"/>
  <c r="C47" i="5"/>
  <c r="E47" i="5" s="1"/>
  <c r="G59" i="5"/>
  <c r="B13" i="12"/>
  <c r="B24" i="12" s="1"/>
  <c r="C58" i="5"/>
  <c r="F58" i="5" s="1"/>
  <c r="B12" i="13" s="1"/>
  <c r="C48" i="5"/>
  <c r="E48" i="5" s="1"/>
  <c r="B8" i="13"/>
  <c r="B30" i="13" s="1"/>
  <c r="C68" i="5"/>
  <c r="F68" i="5" s="1"/>
  <c r="B11" i="13"/>
  <c r="B24" i="13" s="1"/>
  <c r="B24" i="11"/>
  <c r="B11" i="4"/>
  <c r="G55" i="5"/>
  <c r="B24" i="4" l="1"/>
  <c r="B36" i="4" s="1"/>
  <c r="F45" i="5"/>
  <c r="F46" i="5"/>
  <c r="G66" i="5"/>
  <c r="G56" i="5"/>
  <c r="G67" i="5"/>
  <c r="G65" i="5"/>
  <c r="G57" i="5"/>
  <c r="B10" i="12"/>
  <c r="B30" i="12" s="1"/>
  <c r="B36" i="12" s="1"/>
  <c r="F47" i="5"/>
  <c r="B36" i="13"/>
  <c r="G58" i="5"/>
  <c r="B36" i="11"/>
  <c r="B10" i="13"/>
  <c r="F48" i="5"/>
  <c r="B14" i="13"/>
  <c r="G68" i="5"/>
  <c r="B10" i="4" l="1"/>
</calcChain>
</file>

<file path=xl/sharedStrings.xml><?xml version="1.0" encoding="utf-8"?>
<sst xmlns="http://schemas.openxmlformats.org/spreadsheetml/2006/main" count="357" uniqueCount="198">
  <si>
    <t xml:space="preserve">This tool has been developed to assist ART Participants in calculating  TREES Credits.  </t>
  </si>
  <si>
    <t>Please contact redd@winrock.org if you have any questions regarding the use of this tool.</t>
  </si>
  <si>
    <t>TREES Crediting Level Approach</t>
  </si>
  <si>
    <t>Inputs:</t>
  </si>
  <si>
    <t>Reference Period</t>
  </si>
  <si>
    <t>Year</t>
  </si>
  <si>
    <t>Emissions</t>
  </si>
  <si>
    <t>Units</t>
  </si>
  <si>
    <t>Source</t>
  </si>
  <si>
    <r>
      <t>Annual Emissions (GHG</t>
    </r>
    <r>
      <rPr>
        <b/>
        <vertAlign val="subscript"/>
        <sz val="10"/>
        <color theme="1"/>
        <rFont val="Calibri"/>
        <family val="2"/>
        <scheme val="minor"/>
      </rPr>
      <t>t</t>
    </r>
    <r>
      <rPr>
        <b/>
        <sz val="10"/>
        <color theme="1"/>
        <rFont val="Calibri"/>
        <family val="2"/>
        <scheme val="minor"/>
      </rPr>
      <t>)</t>
    </r>
  </si>
  <si>
    <t>Emissions Chart Template</t>
  </si>
  <si>
    <t>Outputs:</t>
  </si>
  <si>
    <t>TREES Crediting Level (Equation 1)</t>
  </si>
  <si>
    <t>TREES Crediting Level</t>
  </si>
  <si>
    <t>TREES CL = (SUM of Reference Emissions)/5</t>
  </si>
  <si>
    <t>Sum of Ref Emissions</t>
  </si>
  <si>
    <t>Number of Years</t>
  </si>
  <si>
    <t xml:space="preserve">TREES CL  </t>
  </si>
  <si>
    <t>Annual Emission Reductions (Equation 12)</t>
  </si>
  <si>
    <r>
      <t xml:space="preserve">GHG ER </t>
    </r>
    <r>
      <rPr>
        <b/>
        <vertAlign val="subscript"/>
        <sz val="12"/>
        <color theme="1"/>
        <rFont val="Calibri"/>
        <family val="2"/>
        <scheme val="minor"/>
      </rPr>
      <t>t</t>
    </r>
    <r>
      <rPr>
        <b/>
        <sz val="12"/>
        <color theme="1"/>
        <rFont val="Calibri"/>
        <family val="2"/>
        <scheme val="minor"/>
      </rPr>
      <t xml:space="preserve"> = TREES CL - GHG </t>
    </r>
    <r>
      <rPr>
        <b/>
        <vertAlign val="subscript"/>
        <sz val="12"/>
        <color theme="1"/>
        <rFont val="Calibri"/>
        <family val="2"/>
        <scheme val="minor"/>
      </rPr>
      <t>t</t>
    </r>
  </si>
  <si>
    <r>
      <t>CL</t>
    </r>
    <r>
      <rPr>
        <b/>
        <vertAlign val="subscript"/>
        <sz val="11"/>
        <color theme="1"/>
        <rFont val="Calibri"/>
        <family val="2"/>
        <scheme val="minor"/>
      </rPr>
      <t xml:space="preserve"> t</t>
    </r>
  </si>
  <si>
    <r>
      <t xml:space="preserve">GHG </t>
    </r>
    <r>
      <rPr>
        <b/>
        <vertAlign val="subscript"/>
        <sz val="11"/>
        <color theme="1"/>
        <rFont val="Calibri"/>
        <family val="2"/>
        <scheme val="minor"/>
      </rPr>
      <t>t</t>
    </r>
  </si>
  <si>
    <r>
      <t>GHG ER</t>
    </r>
    <r>
      <rPr>
        <b/>
        <vertAlign val="subscript"/>
        <sz val="11"/>
        <color theme="1"/>
        <rFont val="Calibri"/>
        <family val="2"/>
        <scheme val="minor"/>
      </rPr>
      <t xml:space="preserve"> t</t>
    </r>
    <r>
      <rPr>
        <b/>
        <sz val="11"/>
        <color theme="1"/>
        <rFont val="Calibri"/>
        <family val="2"/>
        <scheme val="minor"/>
      </rPr>
      <t xml:space="preserve"> </t>
    </r>
  </si>
  <si>
    <t>HFLD Crediting Approach</t>
  </si>
  <si>
    <t>HFLD Outputs:</t>
  </si>
  <si>
    <t>Reference Period Deforestation Rates</t>
  </si>
  <si>
    <t>HFLD Score (Equations 2, 3, and 4)</t>
  </si>
  <si>
    <t>Deforestation Rate (%)</t>
  </si>
  <si>
    <r>
      <t xml:space="preserve">HFLD Score </t>
    </r>
    <r>
      <rPr>
        <b/>
        <vertAlign val="subscript"/>
        <sz val="11"/>
        <color theme="1"/>
        <rFont val="Calibri"/>
        <family val="2"/>
        <scheme val="minor"/>
      </rPr>
      <t>t</t>
    </r>
    <r>
      <rPr>
        <b/>
        <sz val="11"/>
        <color theme="1"/>
        <rFont val="Calibri"/>
        <family val="2"/>
        <scheme val="minor"/>
      </rPr>
      <t xml:space="preserve"> = FCS </t>
    </r>
    <r>
      <rPr>
        <b/>
        <vertAlign val="subscript"/>
        <sz val="11"/>
        <color theme="1"/>
        <rFont val="Calibri"/>
        <family val="2"/>
        <scheme val="minor"/>
      </rPr>
      <t>t</t>
    </r>
    <r>
      <rPr>
        <b/>
        <sz val="11"/>
        <color theme="1"/>
        <rFont val="Calibri"/>
        <family val="2"/>
        <scheme val="minor"/>
      </rPr>
      <t xml:space="preserve"> + DRS </t>
    </r>
    <r>
      <rPr>
        <b/>
        <vertAlign val="subscript"/>
        <sz val="11"/>
        <color theme="1"/>
        <rFont val="Calibri"/>
        <family val="2"/>
        <scheme val="minor"/>
      </rPr>
      <t>t</t>
    </r>
  </si>
  <si>
    <t xml:space="preserve">Ref Period Year </t>
  </si>
  <si>
    <r>
      <t xml:space="preserve">FCS </t>
    </r>
    <r>
      <rPr>
        <b/>
        <vertAlign val="subscript"/>
        <sz val="11"/>
        <color theme="1"/>
        <rFont val="Calibri"/>
        <family val="2"/>
        <scheme val="minor"/>
      </rPr>
      <t>t</t>
    </r>
  </si>
  <si>
    <r>
      <t xml:space="preserve">DRS </t>
    </r>
    <r>
      <rPr>
        <b/>
        <vertAlign val="subscript"/>
        <sz val="11"/>
        <color theme="1"/>
        <rFont val="Calibri"/>
        <family val="2"/>
        <scheme val="minor"/>
      </rPr>
      <t>t</t>
    </r>
  </si>
  <si>
    <r>
      <t xml:space="preserve">HFLD Score </t>
    </r>
    <r>
      <rPr>
        <b/>
        <vertAlign val="subscript"/>
        <sz val="11"/>
        <color theme="1"/>
        <rFont val="Calibri"/>
        <family val="2"/>
        <scheme val="minor"/>
      </rPr>
      <t>t</t>
    </r>
  </si>
  <si>
    <t>Reference Period Forest Cover</t>
  </si>
  <si>
    <t>Forest Cover %</t>
  </si>
  <si>
    <t>HFLD Crediting Level (Equation 5)</t>
  </si>
  <si>
    <r>
      <t xml:space="preserve">HFLD CL </t>
    </r>
    <r>
      <rPr>
        <b/>
        <vertAlign val="subscript"/>
        <sz val="11"/>
        <color theme="1"/>
        <rFont val="Calibri"/>
        <family val="2"/>
        <scheme val="minor"/>
      </rPr>
      <t>n</t>
    </r>
    <r>
      <rPr>
        <b/>
        <sz val="11"/>
        <color theme="1"/>
        <rFont val="Calibri"/>
        <family val="2"/>
        <scheme val="minor"/>
      </rPr>
      <t xml:space="preserve"> = CL </t>
    </r>
    <r>
      <rPr>
        <b/>
        <vertAlign val="subscript"/>
        <sz val="11"/>
        <color theme="1"/>
        <rFont val="Calibri"/>
        <family val="2"/>
        <scheme val="minor"/>
      </rPr>
      <t>n</t>
    </r>
    <r>
      <rPr>
        <b/>
        <sz val="11"/>
        <color theme="1"/>
        <rFont val="Calibri"/>
        <family val="2"/>
        <scheme val="minor"/>
      </rPr>
      <t xml:space="preserve"> + (HFLD Score </t>
    </r>
    <r>
      <rPr>
        <b/>
        <vertAlign val="subscript"/>
        <sz val="11"/>
        <color theme="1"/>
        <rFont val="Calibri"/>
        <family val="2"/>
        <scheme val="minor"/>
      </rPr>
      <t>AVG</t>
    </r>
    <r>
      <rPr>
        <b/>
        <sz val="11"/>
        <color theme="1"/>
        <rFont val="Calibri"/>
        <family val="2"/>
        <scheme val="minor"/>
      </rPr>
      <t xml:space="preserve"> * 0.05% Carbon Stock)</t>
    </r>
  </si>
  <si>
    <t>Avg HFLD Score</t>
  </si>
  <si>
    <t>0.05% Carbon Stock</t>
  </si>
  <si>
    <t>HFLD CL</t>
  </si>
  <si>
    <t>Reference Period Emissions</t>
  </si>
  <si>
    <t>HFLD Deduction Percentage (Table 1)</t>
  </si>
  <si>
    <t>Annual Emissions</t>
  </si>
  <si>
    <t>Deduction Value</t>
  </si>
  <si>
    <t>Total Carbon Stock in above and below ground tree biomass</t>
  </si>
  <si>
    <t>Carbon Stock</t>
  </si>
  <si>
    <t>HFLD Emission Reductions (Equation 13)</t>
  </si>
  <si>
    <r>
      <t>tCO</t>
    </r>
    <r>
      <rPr>
        <vertAlign val="subscript"/>
        <sz val="11"/>
        <color theme="1"/>
        <rFont val="Calibri"/>
        <family val="2"/>
        <scheme val="minor"/>
      </rPr>
      <t>2</t>
    </r>
    <r>
      <rPr>
        <sz val="11"/>
        <color theme="1"/>
        <rFont val="Calibri"/>
        <family val="2"/>
        <scheme val="minor"/>
      </rPr>
      <t>e</t>
    </r>
  </si>
  <si>
    <r>
      <t xml:space="preserve">HFLD CL ER </t>
    </r>
    <r>
      <rPr>
        <b/>
        <vertAlign val="subscript"/>
        <sz val="11"/>
        <color theme="1"/>
        <rFont val="Calibri"/>
        <family val="2"/>
        <scheme val="minor"/>
      </rPr>
      <t>t</t>
    </r>
    <r>
      <rPr>
        <b/>
        <sz val="11"/>
        <color theme="1"/>
        <rFont val="Calibri"/>
        <family val="2"/>
        <scheme val="minor"/>
      </rPr>
      <t xml:space="preserve"> = HFLDCL </t>
    </r>
    <r>
      <rPr>
        <b/>
        <vertAlign val="subscript"/>
        <sz val="11"/>
        <color theme="1"/>
        <rFont val="Calibri"/>
        <family val="2"/>
        <scheme val="minor"/>
      </rPr>
      <t>t</t>
    </r>
    <r>
      <rPr>
        <b/>
        <sz val="11"/>
        <color theme="1"/>
        <rFont val="Calibri"/>
        <family val="2"/>
        <scheme val="minor"/>
      </rPr>
      <t xml:space="preserve"> - GHG </t>
    </r>
    <r>
      <rPr>
        <b/>
        <vertAlign val="subscript"/>
        <sz val="11"/>
        <color theme="1"/>
        <rFont val="Calibri"/>
        <family val="2"/>
        <scheme val="minor"/>
      </rPr>
      <t>t</t>
    </r>
  </si>
  <si>
    <r>
      <t xml:space="preserve">HFLD CL </t>
    </r>
    <r>
      <rPr>
        <b/>
        <vertAlign val="subscript"/>
        <sz val="11"/>
        <color theme="1"/>
        <rFont val="Calibri"/>
        <family val="2"/>
        <scheme val="minor"/>
      </rPr>
      <t>t</t>
    </r>
  </si>
  <si>
    <r>
      <t xml:space="preserve">HFLD CL ER </t>
    </r>
    <r>
      <rPr>
        <b/>
        <vertAlign val="subscript"/>
        <sz val="11"/>
        <color theme="1"/>
        <rFont val="Calibri"/>
        <family val="2"/>
        <scheme val="minor"/>
      </rPr>
      <t>t</t>
    </r>
  </si>
  <si>
    <t>HFLD Penalty (Equation 6)</t>
  </si>
  <si>
    <t>Annual Foregone Removals (Section 5.2.2)</t>
  </si>
  <si>
    <t>Removals</t>
  </si>
  <si>
    <r>
      <t xml:space="preserve">AFR </t>
    </r>
    <r>
      <rPr>
        <b/>
        <vertAlign val="subscript"/>
        <sz val="11"/>
        <color theme="1"/>
        <rFont val="Calibri"/>
        <family val="2"/>
        <scheme val="minor"/>
      </rPr>
      <t>t</t>
    </r>
  </si>
  <si>
    <r>
      <t xml:space="preserve">Deduction % </t>
    </r>
    <r>
      <rPr>
        <b/>
        <vertAlign val="subscript"/>
        <sz val="11"/>
        <color theme="1"/>
        <rFont val="Calibri"/>
        <family val="2"/>
        <scheme val="minor"/>
      </rPr>
      <t>t</t>
    </r>
  </si>
  <si>
    <r>
      <t xml:space="preserve">PN </t>
    </r>
    <r>
      <rPr>
        <b/>
        <vertAlign val="subscript"/>
        <sz val="11"/>
        <color theme="1"/>
        <rFont val="Calibri"/>
        <family val="2"/>
        <scheme val="minor"/>
      </rPr>
      <t>t</t>
    </r>
  </si>
  <si>
    <t>Total HFLD Emissions Reductions (Equation 14)</t>
  </si>
  <si>
    <r>
      <t xml:space="preserve">GHG ER </t>
    </r>
    <r>
      <rPr>
        <b/>
        <vertAlign val="subscript"/>
        <sz val="11"/>
        <color theme="1"/>
        <rFont val="Calibri"/>
        <family val="2"/>
        <scheme val="minor"/>
      </rPr>
      <t>t</t>
    </r>
    <r>
      <rPr>
        <b/>
        <sz val="11"/>
        <color theme="1"/>
        <rFont val="Calibri"/>
        <family val="2"/>
        <scheme val="minor"/>
      </rPr>
      <t xml:space="preserve"> = (HFLD CL ER </t>
    </r>
    <r>
      <rPr>
        <b/>
        <vertAlign val="subscript"/>
        <sz val="11"/>
        <color theme="1"/>
        <rFont val="Calibri"/>
        <family val="2"/>
        <scheme val="minor"/>
      </rPr>
      <t>t</t>
    </r>
    <r>
      <rPr>
        <b/>
        <sz val="11"/>
        <color theme="1"/>
        <rFont val="Calibri"/>
        <family val="2"/>
        <scheme val="minor"/>
      </rPr>
      <t xml:space="preserve"> + AFR </t>
    </r>
    <r>
      <rPr>
        <b/>
        <vertAlign val="subscript"/>
        <sz val="11"/>
        <color theme="1"/>
        <rFont val="Calibri"/>
        <family val="2"/>
        <scheme val="minor"/>
      </rPr>
      <t>t</t>
    </r>
    <r>
      <rPr>
        <b/>
        <sz val="11"/>
        <color theme="1"/>
        <rFont val="Calibri"/>
        <family val="2"/>
        <scheme val="minor"/>
      </rPr>
      <t xml:space="preserve">) - PN </t>
    </r>
    <r>
      <rPr>
        <b/>
        <vertAlign val="subscript"/>
        <sz val="11"/>
        <color theme="1"/>
        <rFont val="Calibri"/>
        <family val="2"/>
        <scheme val="minor"/>
      </rPr>
      <t>t</t>
    </r>
  </si>
  <si>
    <r>
      <t xml:space="preserve">GHG ER </t>
    </r>
    <r>
      <rPr>
        <b/>
        <vertAlign val="subscript"/>
        <sz val="11"/>
        <color theme="1"/>
        <rFont val="Calibri"/>
        <family val="2"/>
        <scheme val="minor"/>
      </rPr>
      <t>t</t>
    </r>
  </si>
  <si>
    <t>TREES Removals Crediting Level Approach</t>
  </si>
  <si>
    <t>Total Initial Removals (Equation 18)</t>
  </si>
  <si>
    <r>
      <t xml:space="preserve">REMV </t>
    </r>
    <r>
      <rPr>
        <b/>
        <vertAlign val="subscript"/>
        <sz val="11"/>
        <color theme="1"/>
        <rFont val="Calibri"/>
        <family val="2"/>
        <scheme val="minor"/>
      </rPr>
      <t>Initial, t</t>
    </r>
  </si>
  <si>
    <t>Ongoing Removals (Equation 20)</t>
  </si>
  <si>
    <r>
      <t>REMV</t>
    </r>
    <r>
      <rPr>
        <b/>
        <vertAlign val="subscript"/>
        <sz val="11"/>
        <color theme="1"/>
        <rFont val="Calibri"/>
        <family val="2"/>
        <scheme val="minor"/>
      </rPr>
      <t>Ongoing,t</t>
    </r>
  </si>
  <si>
    <t>Total Removals (Equation 21)</t>
  </si>
  <si>
    <r>
      <t>GHG REMV</t>
    </r>
    <r>
      <rPr>
        <b/>
        <vertAlign val="subscript"/>
        <sz val="11"/>
        <color theme="1"/>
        <rFont val="Calibri"/>
        <family val="2"/>
        <scheme val="minor"/>
      </rPr>
      <t>t</t>
    </r>
    <r>
      <rPr>
        <b/>
        <sz val="11"/>
        <color theme="1"/>
        <rFont val="Calibri"/>
        <family val="2"/>
        <scheme val="minor"/>
      </rPr>
      <t xml:space="preserve"> = REMV</t>
    </r>
    <r>
      <rPr>
        <b/>
        <vertAlign val="subscript"/>
        <sz val="11"/>
        <color theme="1"/>
        <rFont val="Calibri"/>
        <family val="2"/>
        <scheme val="minor"/>
      </rPr>
      <t>Initial,t</t>
    </r>
    <r>
      <rPr>
        <b/>
        <sz val="11"/>
        <color theme="1"/>
        <rFont val="Calibri"/>
        <family val="2"/>
        <scheme val="minor"/>
      </rPr>
      <t xml:space="preserve"> + REMV</t>
    </r>
    <r>
      <rPr>
        <b/>
        <vertAlign val="subscript"/>
        <sz val="11"/>
        <color theme="1"/>
        <rFont val="Calibri"/>
        <family val="2"/>
        <scheme val="minor"/>
      </rPr>
      <t>Ongoing,t</t>
    </r>
  </si>
  <si>
    <r>
      <t>REMV</t>
    </r>
    <r>
      <rPr>
        <b/>
        <vertAlign val="subscript"/>
        <sz val="11"/>
        <color theme="1"/>
        <rFont val="Calibri"/>
        <family val="2"/>
        <scheme val="minor"/>
      </rPr>
      <t>Initial,t</t>
    </r>
  </si>
  <si>
    <r>
      <t>GHG REMV</t>
    </r>
    <r>
      <rPr>
        <b/>
        <vertAlign val="subscript"/>
        <sz val="11"/>
        <color theme="1"/>
        <rFont val="Calibri"/>
        <family val="2"/>
        <scheme val="minor"/>
      </rPr>
      <t>t</t>
    </r>
  </si>
  <si>
    <t>TREES Deductions</t>
  </si>
  <si>
    <t>Uncertainty</t>
  </si>
  <si>
    <t>Reversals</t>
  </si>
  <si>
    <t>Buffer %</t>
  </si>
  <si>
    <t>Leakage</t>
  </si>
  <si>
    <t>Leakage %</t>
  </si>
  <si>
    <t>Uncertainty Adjustment Factor (Equation 11)</t>
  </si>
  <si>
    <r>
      <t xml:space="preserve">UA </t>
    </r>
    <r>
      <rPr>
        <b/>
        <vertAlign val="subscript"/>
        <sz val="11"/>
        <color theme="1"/>
        <rFont val="Calibri"/>
        <family val="2"/>
        <scheme val="minor"/>
      </rPr>
      <t>t</t>
    </r>
    <r>
      <rPr>
        <b/>
        <sz val="11"/>
        <color theme="1"/>
        <rFont val="Calibri"/>
        <family val="2"/>
        <scheme val="minor"/>
      </rPr>
      <t xml:space="preserve"> = 0.524417 * 90% CI </t>
    </r>
    <r>
      <rPr>
        <b/>
        <vertAlign val="subscript"/>
        <sz val="11"/>
        <color theme="1"/>
        <rFont val="Calibri"/>
        <family val="2"/>
        <scheme val="minor"/>
      </rPr>
      <t xml:space="preserve">t </t>
    </r>
    <r>
      <rPr>
        <b/>
        <sz val="11"/>
        <color theme="1"/>
        <rFont val="Calibri"/>
        <family val="2"/>
        <scheme val="minor"/>
      </rPr>
      <t>/ 1.645006</t>
    </r>
  </si>
  <si>
    <r>
      <t>90 % CI</t>
    </r>
    <r>
      <rPr>
        <b/>
        <vertAlign val="subscript"/>
        <sz val="11"/>
        <rFont val="Calibri"/>
        <family val="2"/>
        <scheme val="minor"/>
      </rPr>
      <t>t</t>
    </r>
    <r>
      <rPr>
        <b/>
        <sz val="11"/>
        <rFont val="Calibri"/>
        <family val="2"/>
        <scheme val="minor"/>
      </rPr>
      <t xml:space="preserve"> - Emission Reductions and Removals</t>
    </r>
  </si>
  <si>
    <r>
      <t>UA</t>
    </r>
    <r>
      <rPr>
        <b/>
        <vertAlign val="subscript"/>
        <sz val="11"/>
        <rFont val="Calibri"/>
        <family val="2"/>
        <scheme val="minor"/>
      </rPr>
      <t>t</t>
    </r>
    <r>
      <rPr>
        <b/>
        <sz val="11"/>
        <rFont val="Calibri"/>
        <family val="2"/>
        <scheme val="minor"/>
      </rPr>
      <t xml:space="preserve"> </t>
    </r>
  </si>
  <si>
    <t>Uncertainty Deduction (Equation 10)</t>
  </si>
  <si>
    <r>
      <t>UNC</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t</t>
    </r>
    <r>
      <rPr>
        <b/>
        <sz val="11"/>
        <color theme="1"/>
        <rFont val="Calibri"/>
        <family val="2"/>
        <scheme val="minor"/>
      </rPr>
      <t xml:space="preserve">) * UA </t>
    </r>
    <r>
      <rPr>
        <b/>
        <vertAlign val="subscript"/>
        <sz val="11"/>
        <color theme="1"/>
        <rFont val="Calibri"/>
        <family val="2"/>
        <scheme val="minor"/>
      </rPr>
      <t>t</t>
    </r>
  </si>
  <si>
    <r>
      <t>GHG ER</t>
    </r>
    <r>
      <rPr>
        <b/>
        <vertAlign val="subscript"/>
        <sz val="11"/>
        <color theme="1"/>
        <rFont val="Calibri"/>
        <family val="2"/>
        <scheme val="minor"/>
      </rPr>
      <t>t</t>
    </r>
    <r>
      <rPr>
        <b/>
        <sz val="11"/>
        <color theme="1"/>
        <rFont val="Calibri"/>
        <family val="2"/>
        <scheme val="minor"/>
      </rPr>
      <t xml:space="preserve"> (TREES CL or HFLD CL)</t>
    </r>
  </si>
  <si>
    <t>Buffer Pool Contribution (Equation 8)</t>
  </si>
  <si>
    <r>
      <t xml:space="preserve">BUF </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t</t>
    </r>
    <r>
      <rPr>
        <b/>
        <sz val="11"/>
        <color theme="1"/>
        <rFont val="Calibri"/>
        <family val="2"/>
        <scheme val="minor"/>
      </rPr>
      <t>) * BUF %</t>
    </r>
  </si>
  <si>
    <t>BUF %</t>
  </si>
  <si>
    <t>Leakage Deduction (Equation 9)</t>
  </si>
  <si>
    <r>
      <t xml:space="preserve">LEAK </t>
    </r>
    <r>
      <rPr>
        <b/>
        <vertAlign val="subscript"/>
        <sz val="11"/>
        <color theme="1"/>
        <rFont val="Calibri"/>
        <family val="2"/>
        <scheme val="minor"/>
      </rPr>
      <t>t</t>
    </r>
    <r>
      <rPr>
        <b/>
        <sz val="11"/>
        <color theme="1"/>
        <rFont val="Calibri"/>
        <family val="2"/>
        <scheme val="minor"/>
      </rPr>
      <t xml:space="preserve"> = (GHG ER </t>
    </r>
    <r>
      <rPr>
        <b/>
        <vertAlign val="subscript"/>
        <sz val="11"/>
        <color theme="1"/>
        <rFont val="Calibri"/>
        <family val="2"/>
        <scheme val="minor"/>
      </rPr>
      <t>t</t>
    </r>
    <r>
      <rPr>
        <b/>
        <sz val="11"/>
        <color theme="1"/>
        <rFont val="Calibri"/>
        <family val="2"/>
        <scheme val="minor"/>
      </rPr>
      <t xml:space="preserve"> + GHG REMV </t>
    </r>
    <r>
      <rPr>
        <b/>
        <vertAlign val="subscript"/>
        <sz val="11"/>
        <color theme="1"/>
        <rFont val="Calibri"/>
        <family val="2"/>
        <scheme val="minor"/>
      </rPr>
      <t>t</t>
    </r>
    <r>
      <rPr>
        <b/>
        <sz val="11"/>
        <color theme="1"/>
        <rFont val="Calibri"/>
        <family val="2"/>
        <scheme val="minor"/>
      </rPr>
      <t>) * Leakage %</t>
    </r>
  </si>
  <si>
    <t>Total TREES Credits Year 1 of Crediting Period</t>
  </si>
  <si>
    <t>Variable</t>
  </si>
  <si>
    <t>Value</t>
  </si>
  <si>
    <r>
      <t xml:space="preserve">GHG ER </t>
    </r>
    <r>
      <rPr>
        <vertAlign val="subscript"/>
        <sz val="11"/>
        <color theme="1"/>
        <rFont val="Calibri"/>
        <family val="2"/>
        <scheme val="minor"/>
      </rPr>
      <t>1</t>
    </r>
    <r>
      <rPr>
        <sz val="11"/>
        <color theme="1"/>
        <rFont val="Calibri"/>
        <family val="2"/>
        <scheme val="minor"/>
      </rPr>
      <t xml:space="preserve"> (TREES CL) </t>
    </r>
  </si>
  <si>
    <t>TREES CL Approach Tab if used</t>
  </si>
  <si>
    <r>
      <t xml:space="preserve">GHG ER </t>
    </r>
    <r>
      <rPr>
        <vertAlign val="subscript"/>
        <sz val="11"/>
        <color theme="1"/>
        <rFont val="Calibri"/>
        <family val="2"/>
        <scheme val="minor"/>
      </rPr>
      <t>1</t>
    </r>
    <r>
      <rPr>
        <sz val="11"/>
        <color theme="1"/>
        <rFont val="Calibri"/>
        <family val="2"/>
        <scheme val="minor"/>
      </rPr>
      <t xml:space="preserve"> (HFLD Approach) </t>
    </r>
  </si>
  <si>
    <t>HFLD Approach Tab if used</t>
  </si>
  <si>
    <r>
      <t xml:space="preserve">GHG REMV </t>
    </r>
    <r>
      <rPr>
        <vertAlign val="subscript"/>
        <sz val="11"/>
        <color theme="1"/>
        <rFont val="Calibri"/>
        <family val="2"/>
        <scheme val="minor"/>
      </rPr>
      <t>1</t>
    </r>
  </si>
  <si>
    <t>Removals Tab if used</t>
  </si>
  <si>
    <t>Deductions Tab</t>
  </si>
  <si>
    <t>TREES ERs Year 1</t>
  </si>
  <si>
    <t>Removals (Equation 22)</t>
  </si>
  <si>
    <t>TREES Removals Year 1</t>
  </si>
  <si>
    <t>Total TREES Credits</t>
  </si>
  <si>
    <t>TREES ERRs Year 1</t>
  </si>
  <si>
    <t>rounded to nearest whole number; ART does not issue fractional tons</t>
  </si>
  <si>
    <t>Total TREES Credits Year 2 of Crediting Period</t>
  </si>
  <si>
    <r>
      <t xml:space="preserve">GHG ER </t>
    </r>
    <r>
      <rPr>
        <vertAlign val="subscript"/>
        <sz val="11"/>
        <color theme="1"/>
        <rFont val="Calibri"/>
        <family val="2"/>
        <scheme val="minor"/>
      </rPr>
      <t>2</t>
    </r>
    <r>
      <rPr>
        <sz val="11"/>
        <color theme="1"/>
        <rFont val="Calibri"/>
        <family val="2"/>
        <scheme val="minor"/>
      </rPr>
      <t xml:space="preserve"> (TREES CL) </t>
    </r>
  </si>
  <si>
    <r>
      <t xml:space="preserve">GHG ER </t>
    </r>
    <r>
      <rPr>
        <vertAlign val="subscript"/>
        <sz val="11"/>
        <color theme="1"/>
        <rFont val="Calibri"/>
        <family val="2"/>
        <scheme val="minor"/>
      </rPr>
      <t>2</t>
    </r>
    <r>
      <rPr>
        <sz val="11"/>
        <color theme="1"/>
        <rFont val="Calibri"/>
        <family val="2"/>
        <scheme val="minor"/>
      </rPr>
      <t xml:space="preserve"> (HFLD Approach) </t>
    </r>
  </si>
  <si>
    <r>
      <t xml:space="preserve">GHG REMV </t>
    </r>
    <r>
      <rPr>
        <vertAlign val="subscript"/>
        <sz val="11"/>
        <color theme="1"/>
        <rFont val="Calibri"/>
        <family val="2"/>
        <scheme val="minor"/>
      </rPr>
      <t>2</t>
    </r>
  </si>
  <si>
    <t>TREES ERs Year 2</t>
  </si>
  <si>
    <t>TREES Removals Year 2</t>
  </si>
  <si>
    <t>TREES ERRs Year 2</t>
  </si>
  <si>
    <t>Total TREES Credits Year 3 of Crediting Period</t>
  </si>
  <si>
    <r>
      <t xml:space="preserve">GHG ER </t>
    </r>
    <r>
      <rPr>
        <vertAlign val="subscript"/>
        <sz val="11"/>
        <rFont val="Calibri"/>
        <family val="2"/>
        <scheme val="minor"/>
      </rPr>
      <t>3</t>
    </r>
    <r>
      <rPr>
        <sz val="11"/>
        <rFont val="Calibri"/>
        <family val="2"/>
        <scheme val="minor"/>
      </rPr>
      <t xml:space="preserve"> (TREES CL) </t>
    </r>
  </si>
  <si>
    <r>
      <t xml:space="preserve">GHG ER </t>
    </r>
    <r>
      <rPr>
        <vertAlign val="subscript"/>
        <sz val="11"/>
        <rFont val="Calibri"/>
        <family val="2"/>
        <scheme val="minor"/>
      </rPr>
      <t>3</t>
    </r>
    <r>
      <rPr>
        <sz val="11"/>
        <rFont val="Calibri"/>
        <family val="2"/>
        <scheme val="minor"/>
      </rPr>
      <t xml:space="preserve"> (HFLD Approach) </t>
    </r>
  </si>
  <si>
    <r>
      <t xml:space="preserve">GHG REMV </t>
    </r>
    <r>
      <rPr>
        <vertAlign val="subscript"/>
        <sz val="11"/>
        <rFont val="Calibri"/>
        <family val="2"/>
        <scheme val="minor"/>
      </rPr>
      <t>3</t>
    </r>
  </si>
  <si>
    <t>TREES ERs Year 3</t>
  </si>
  <si>
    <t>TREES Removals Year 3</t>
  </si>
  <si>
    <t>TREES ERRs Year 3</t>
  </si>
  <si>
    <t>Total TREES Credits Year 4 of Crediting Period</t>
  </si>
  <si>
    <r>
      <t xml:space="preserve">GHG ER </t>
    </r>
    <r>
      <rPr>
        <vertAlign val="subscript"/>
        <sz val="11"/>
        <rFont val="Calibri"/>
        <family val="2"/>
        <scheme val="minor"/>
      </rPr>
      <t>4</t>
    </r>
    <r>
      <rPr>
        <sz val="11"/>
        <rFont val="Calibri"/>
        <family val="2"/>
        <scheme val="minor"/>
      </rPr>
      <t xml:space="preserve"> (TREES CL) </t>
    </r>
  </si>
  <si>
    <r>
      <t xml:space="preserve">GHG ER </t>
    </r>
    <r>
      <rPr>
        <vertAlign val="subscript"/>
        <sz val="11"/>
        <rFont val="Calibri"/>
        <family val="2"/>
        <scheme val="minor"/>
      </rPr>
      <t>4</t>
    </r>
    <r>
      <rPr>
        <sz val="11"/>
        <rFont val="Calibri"/>
        <family val="2"/>
        <scheme val="minor"/>
      </rPr>
      <t xml:space="preserve"> (HFLD Approach) </t>
    </r>
  </si>
  <si>
    <r>
      <t xml:space="preserve">GHG REMV </t>
    </r>
    <r>
      <rPr>
        <vertAlign val="subscript"/>
        <sz val="11"/>
        <rFont val="Calibri"/>
        <family val="2"/>
        <scheme val="minor"/>
      </rPr>
      <t>4</t>
    </r>
  </si>
  <si>
    <t>TREES ERs Year 4</t>
  </si>
  <si>
    <t>TREES Removals Year 4</t>
  </si>
  <si>
    <t>TREES ERRs Year 4</t>
  </si>
  <si>
    <t>Total TREES Credits Year 5 of Crediting Period</t>
  </si>
  <si>
    <r>
      <t xml:space="preserve">GHG ER </t>
    </r>
    <r>
      <rPr>
        <vertAlign val="subscript"/>
        <sz val="11"/>
        <rFont val="Calibri"/>
        <family val="2"/>
        <scheme val="minor"/>
      </rPr>
      <t>5</t>
    </r>
    <r>
      <rPr>
        <sz val="11"/>
        <rFont val="Calibri"/>
        <family val="2"/>
        <scheme val="minor"/>
      </rPr>
      <t xml:space="preserve"> (TREES CL) </t>
    </r>
  </si>
  <si>
    <r>
      <t xml:space="preserve">GHG ER </t>
    </r>
    <r>
      <rPr>
        <vertAlign val="subscript"/>
        <sz val="11"/>
        <rFont val="Calibri"/>
        <family val="2"/>
        <scheme val="minor"/>
      </rPr>
      <t>5</t>
    </r>
    <r>
      <rPr>
        <sz val="11"/>
        <rFont val="Calibri"/>
        <family val="2"/>
        <scheme val="minor"/>
      </rPr>
      <t xml:space="preserve"> (HFLD Approach) </t>
    </r>
  </si>
  <si>
    <r>
      <t xml:space="preserve">GHG REMV </t>
    </r>
    <r>
      <rPr>
        <vertAlign val="subscript"/>
        <sz val="11"/>
        <rFont val="Calibri"/>
        <family val="2"/>
        <scheme val="minor"/>
      </rPr>
      <t>5</t>
    </r>
  </si>
  <si>
    <t>TREES ERs Year 5</t>
  </si>
  <si>
    <t>TREES Removals Year 5</t>
  </si>
  <si>
    <t>TREES ERRs Year 5</t>
  </si>
  <si>
    <t>forest cover must be greater than 50%</t>
  </si>
  <si>
    <t>Only Participants whose forest cover is greater than 50% and annual deforestation rate is less than 0.5% during each year of the historical reference period are eligible to calculate an HFLD Score.</t>
  </si>
  <si>
    <t>HFLD Score must be 0.5 or higher for each year of the reference period to be considered an HFLD Participant.</t>
  </si>
  <si>
    <r>
      <t>Annual Emissions (GHG</t>
    </r>
    <r>
      <rPr>
        <b/>
        <vertAlign val="subscript"/>
        <sz val="10"/>
        <color theme="1"/>
        <rFont val="Calibri"/>
        <family val="2"/>
        <scheme val="minor"/>
      </rPr>
      <t>t</t>
    </r>
    <r>
      <rPr>
        <b/>
        <sz val="14"/>
        <color theme="1"/>
        <rFont val="Calibri"/>
        <family val="2"/>
        <scheme val="minor"/>
      </rPr>
      <t>)</t>
    </r>
  </si>
  <si>
    <t>% Emissions Change</t>
  </si>
  <si>
    <t>input should be written as a decimal (ex: type 0.08 in the cell to represent 8%)</t>
  </si>
  <si>
    <t>Removals can only be calculated for a year in which emissions have been reduced below the TREES Crediting Level. Removals cannot be negative (cannot have reversal).</t>
  </si>
  <si>
    <t>Emission Reductions (Equation 22)</t>
  </si>
  <si>
    <r>
      <t xml:space="preserve">Credits </t>
    </r>
    <r>
      <rPr>
        <vertAlign val="subscript"/>
        <sz val="11"/>
        <color theme="1"/>
        <rFont val="Calibri"/>
        <family val="2"/>
        <scheme val="minor"/>
      </rPr>
      <t>1</t>
    </r>
    <r>
      <rPr>
        <sz val="11"/>
        <color theme="1"/>
        <rFont val="Calibri"/>
        <family val="2"/>
        <scheme val="minor"/>
      </rPr>
      <t xml:space="preserve"> (other programs)</t>
    </r>
  </si>
  <si>
    <t>verified credits from other programs in the same accounting area</t>
  </si>
  <si>
    <r>
      <t xml:space="preserve">Credits </t>
    </r>
    <r>
      <rPr>
        <vertAlign val="subscript"/>
        <sz val="11"/>
        <color theme="1"/>
        <rFont val="Calibri"/>
        <family val="2"/>
        <scheme val="minor"/>
      </rPr>
      <t>2</t>
    </r>
    <r>
      <rPr>
        <sz val="11"/>
        <color theme="1"/>
        <rFont val="Calibri"/>
        <family val="2"/>
        <scheme val="minor"/>
      </rPr>
      <t xml:space="preserve"> (other programs)</t>
    </r>
  </si>
  <si>
    <r>
      <t xml:space="preserve">Total TREES Credits </t>
    </r>
    <r>
      <rPr>
        <b/>
        <vertAlign val="subscript"/>
        <sz val="11"/>
        <color theme="1"/>
        <rFont val="Calibri"/>
        <family val="2"/>
        <scheme val="minor"/>
      </rPr>
      <t>t</t>
    </r>
    <r>
      <rPr>
        <b/>
        <sz val="11"/>
        <color theme="1"/>
        <rFont val="Calibri"/>
        <family val="2"/>
        <scheme val="minor"/>
      </rPr>
      <t xml:space="preserve"> = TREES ER </t>
    </r>
    <r>
      <rPr>
        <b/>
        <vertAlign val="subscript"/>
        <sz val="11"/>
        <color theme="1"/>
        <rFont val="Calibri"/>
        <family val="2"/>
        <scheme val="minor"/>
      </rPr>
      <t xml:space="preserve">t </t>
    </r>
    <r>
      <rPr>
        <b/>
        <sz val="11"/>
        <color theme="1"/>
        <rFont val="Calibri"/>
        <family val="2"/>
        <scheme val="minor"/>
      </rPr>
      <t xml:space="preserve">+ TREES Removals </t>
    </r>
    <r>
      <rPr>
        <b/>
        <vertAlign val="subscript"/>
        <sz val="11"/>
        <color theme="1"/>
        <rFont val="Calibri"/>
        <family val="2"/>
        <scheme val="minor"/>
      </rPr>
      <t>t</t>
    </r>
    <r>
      <rPr>
        <b/>
        <sz val="11"/>
        <color theme="1"/>
        <rFont val="Calibri"/>
        <family val="2"/>
        <scheme val="minor"/>
      </rPr>
      <t xml:space="preserve"> - Credits </t>
    </r>
    <r>
      <rPr>
        <b/>
        <vertAlign val="subscript"/>
        <sz val="11"/>
        <color theme="1"/>
        <rFont val="Calibri"/>
        <family val="2"/>
        <scheme val="minor"/>
      </rPr>
      <t>t-other programs</t>
    </r>
  </si>
  <si>
    <r>
      <t xml:space="preserve">Credits </t>
    </r>
    <r>
      <rPr>
        <vertAlign val="subscript"/>
        <sz val="11"/>
        <color theme="1"/>
        <rFont val="Calibri"/>
        <family val="2"/>
        <scheme val="minor"/>
      </rPr>
      <t>3</t>
    </r>
    <r>
      <rPr>
        <sz val="11"/>
        <color theme="1"/>
        <rFont val="Calibri"/>
        <family val="2"/>
        <scheme val="minor"/>
      </rPr>
      <t xml:space="preserve"> (other programs)</t>
    </r>
  </si>
  <si>
    <r>
      <t xml:space="preserve">Credits </t>
    </r>
    <r>
      <rPr>
        <vertAlign val="subscript"/>
        <sz val="11"/>
        <color theme="1"/>
        <rFont val="Calibri"/>
        <family val="2"/>
        <scheme val="minor"/>
      </rPr>
      <t>4</t>
    </r>
    <r>
      <rPr>
        <sz val="11"/>
        <color theme="1"/>
        <rFont val="Calibri"/>
        <family val="2"/>
        <scheme val="minor"/>
      </rPr>
      <t xml:space="preserve"> (other programs)</t>
    </r>
  </si>
  <si>
    <r>
      <t xml:space="preserve">Credits </t>
    </r>
    <r>
      <rPr>
        <vertAlign val="subscript"/>
        <sz val="11"/>
        <color theme="1"/>
        <rFont val="Calibri"/>
        <family val="2"/>
        <scheme val="minor"/>
      </rPr>
      <t>5</t>
    </r>
    <r>
      <rPr>
        <sz val="11"/>
        <color theme="1"/>
        <rFont val="Calibri"/>
        <family val="2"/>
        <scheme val="minor"/>
      </rPr>
      <t xml:space="preserve"> (other programs)</t>
    </r>
  </si>
  <si>
    <r>
      <t>BUF</t>
    </r>
    <r>
      <rPr>
        <b/>
        <vertAlign val="subscript"/>
        <sz val="11"/>
        <color theme="1"/>
        <rFont val="Calibri"/>
        <family val="2"/>
        <scheme val="minor"/>
      </rPr>
      <t>t</t>
    </r>
    <r>
      <rPr>
        <b/>
        <sz val="11"/>
        <color theme="1"/>
        <rFont val="Calibri"/>
        <family val="2"/>
        <scheme val="minor"/>
      </rPr>
      <t xml:space="preserve"> ERs</t>
    </r>
  </si>
  <si>
    <r>
      <t>BUF</t>
    </r>
    <r>
      <rPr>
        <b/>
        <vertAlign val="subscript"/>
        <sz val="11"/>
        <color theme="1"/>
        <rFont val="Calibri"/>
        <family val="2"/>
        <scheme val="minor"/>
      </rPr>
      <t>t</t>
    </r>
    <r>
      <rPr>
        <b/>
        <sz val="11"/>
        <color theme="1"/>
        <rFont val="Calibri"/>
        <family val="2"/>
        <scheme val="minor"/>
      </rPr>
      <t xml:space="preserve"> Removals</t>
    </r>
  </si>
  <si>
    <r>
      <t>BUF</t>
    </r>
    <r>
      <rPr>
        <b/>
        <vertAlign val="subscript"/>
        <sz val="11"/>
        <color theme="1"/>
        <rFont val="Calibri"/>
        <family val="2"/>
        <scheme val="minor"/>
      </rPr>
      <t>t</t>
    </r>
    <r>
      <rPr>
        <b/>
        <sz val="11"/>
        <color theme="1"/>
        <rFont val="Calibri"/>
        <family val="2"/>
        <scheme val="minor"/>
      </rPr>
      <t xml:space="preserve"> Total</t>
    </r>
  </si>
  <si>
    <r>
      <t>UNC</t>
    </r>
    <r>
      <rPr>
        <b/>
        <vertAlign val="subscript"/>
        <sz val="11"/>
        <rFont val="Calibri"/>
        <family val="2"/>
        <scheme val="minor"/>
      </rPr>
      <t>t</t>
    </r>
    <r>
      <rPr>
        <b/>
        <sz val="11"/>
        <rFont val="Calibri"/>
        <family val="2"/>
        <scheme val="minor"/>
      </rPr>
      <t xml:space="preserve"> ERs</t>
    </r>
  </si>
  <si>
    <r>
      <t>UNC</t>
    </r>
    <r>
      <rPr>
        <b/>
        <vertAlign val="subscript"/>
        <sz val="11"/>
        <rFont val="Calibri"/>
        <family val="2"/>
        <scheme val="minor"/>
      </rPr>
      <t>t</t>
    </r>
    <r>
      <rPr>
        <b/>
        <sz val="11"/>
        <rFont val="Calibri"/>
        <family val="2"/>
        <scheme val="minor"/>
      </rPr>
      <t xml:space="preserve"> Removals</t>
    </r>
  </si>
  <si>
    <r>
      <t>UNC</t>
    </r>
    <r>
      <rPr>
        <b/>
        <vertAlign val="subscript"/>
        <sz val="11"/>
        <rFont val="Calibri"/>
        <family val="2"/>
        <scheme val="minor"/>
      </rPr>
      <t>t</t>
    </r>
    <r>
      <rPr>
        <b/>
        <sz val="11"/>
        <rFont val="Calibri"/>
        <family val="2"/>
        <scheme val="minor"/>
      </rPr>
      <t xml:space="preserve"> Total</t>
    </r>
  </si>
  <si>
    <r>
      <t>LEAK</t>
    </r>
    <r>
      <rPr>
        <b/>
        <vertAlign val="subscript"/>
        <sz val="11"/>
        <color theme="1"/>
        <rFont val="Calibri"/>
        <family val="2"/>
        <scheme val="minor"/>
      </rPr>
      <t>t</t>
    </r>
    <r>
      <rPr>
        <b/>
        <sz val="11"/>
        <color theme="1"/>
        <rFont val="Calibri"/>
        <family val="2"/>
        <scheme val="minor"/>
      </rPr>
      <t xml:space="preserve"> ERs</t>
    </r>
  </si>
  <si>
    <r>
      <t>LEAK</t>
    </r>
    <r>
      <rPr>
        <b/>
        <vertAlign val="subscript"/>
        <sz val="11"/>
        <color theme="1"/>
        <rFont val="Calibri"/>
        <family val="2"/>
        <scheme val="minor"/>
      </rPr>
      <t>t</t>
    </r>
    <r>
      <rPr>
        <b/>
        <sz val="11"/>
        <color theme="1"/>
        <rFont val="Calibri"/>
        <family val="2"/>
        <scheme val="minor"/>
      </rPr>
      <t xml:space="preserve"> Removals</t>
    </r>
  </si>
  <si>
    <r>
      <t>LEAK</t>
    </r>
    <r>
      <rPr>
        <b/>
        <vertAlign val="subscript"/>
        <sz val="11"/>
        <color theme="1"/>
        <rFont val="Calibri"/>
        <family val="2"/>
        <scheme val="minor"/>
      </rPr>
      <t>t</t>
    </r>
    <r>
      <rPr>
        <b/>
        <sz val="11"/>
        <color theme="1"/>
        <rFont val="Calibri"/>
        <family val="2"/>
        <scheme val="minor"/>
      </rPr>
      <t xml:space="preserve"> Total</t>
    </r>
  </si>
  <si>
    <r>
      <t xml:space="preserve">BUF </t>
    </r>
    <r>
      <rPr>
        <vertAlign val="subscript"/>
        <sz val="11"/>
        <color theme="1"/>
        <rFont val="Calibri"/>
        <family val="2"/>
        <scheme val="minor"/>
      </rPr>
      <t>1</t>
    </r>
    <r>
      <rPr>
        <sz val="11"/>
        <color theme="1"/>
        <rFont val="Calibri"/>
        <family val="2"/>
        <scheme val="minor"/>
      </rPr>
      <t xml:space="preserve"> ERs</t>
    </r>
  </si>
  <si>
    <r>
      <t xml:space="preserve">BUF </t>
    </r>
    <r>
      <rPr>
        <vertAlign val="subscript"/>
        <sz val="11"/>
        <color theme="1"/>
        <rFont val="Calibri"/>
        <family val="2"/>
        <scheme val="minor"/>
      </rPr>
      <t>1</t>
    </r>
    <r>
      <rPr>
        <sz val="11"/>
        <color theme="1"/>
        <rFont val="Calibri"/>
        <family val="2"/>
        <scheme val="minor"/>
      </rPr>
      <t xml:space="preserve"> Removals</t>
    </r>
  </si>
  <si>
    <r>
      <t xml:space="preserve">LEAK </t>
    </r>
    <r>
      <rPr>
        <vertAlign val="subscript"/>
        <sz val="11"/>
        <color theme="1"/>
        <rFont val="Calibri"/>
        <family val="2"/>
        <scheme val="minor"/>
      </rPr>
      <t>1</t>
    </r>
    <r>
      <rPr>
        <sz val="11"/>
        <color theme="1"/>
        <rFont val="Calibri"/>
        <family val="2"/>
        <scheme val="minor"/>
      </rPr>
      <t xml:space="preserve"> ERs</t>
    </r>
  </si>
  <si>
    <r>
      <t xml:space="preserve">LEAK </t>
    </r>
    <r>
      <rPr>
        <vertAlign val="subscript"/>
        <sz val="11"/>
        <color theme="1"/>
        <rFont val="Calibri"/>
        <family val="2"/>
        <scheme val="minor"/>
      </rPr>
      <t>1</t>
    </r>
    <r>
      <rPr>
        <sz val="11"/>
        <color theme="1"/>
        <rFont val="Calibri"/>
        <family val="2"/>
        <scheme val="minor"/>
      </rPr>
      <t xml:space="preserve"> Removals</t>
    </r>
  </si>
  <si>
    <r>
      <t xml:space="preserve">UNC </t>
    </r>
    <r>
      <rPr>
        <vertAlign val="subscript"/>
        <sz val="11"/>
        <rFont val="Calibri"/>
        <family val="2"/>
        <scheme val="minor"/>
      </rPr>
      <t xml:space="preserve">1 </t>
    </r>
    <r>
      <rPr>
        <sz val="11"/>
        <rFont val="Calibri"/>
        <family val="2"/>
        <scheme val="minor"/>
      </rPr>
      <t>ERs</t>
    </r>
  </si>
  <si>
    <r>
      <t xml:space="preserve">UNC </t>
    </r>
    <r>
      <rPr>
        <vertAlign val="subscript"/>
        <sz val="11"/>
        <rFont val="Calibri"/>
        <family val="2"/>
        <scheme val="minor"/>
      </rPr>
      <t xml:space="preserve">1 </t>
    </r>
    <r>
      <rPr>
        <sz val="11"/>
        <rFont val="Calibri"/>
        <family val="2"/>
        <scheme val="minor"/>
      </rPr>
      <t>Removals</t>
    </r>
  </si>
  <si>
    <r>
      <t xml:space="preserve">UNC </t>
    </r>
    <r>
      <rPr>
        <vertAlign val="subscript"/>
        <sz val="11"/>
        <rFont val="Calibri"/>
        <family val="2"/>
        <scheme val="minor"/>
      </rPr>
      <t xml:space="preserve">2 </t>
    </r>
    <r>
      <rPr>
        <sz val="11"/>
        <rFont val="Calibri"/>
        <family val="2"/>
        <scheme val="minor"/>
      </rPr>
      <t>ERs</t>
    </r>
  </si>
  <si>
    <r>
      <t xml:space="preserve">UNC </t>
    </r>
    <r>
      <rPr>
        <vertAlign val="subscript"/>
        <sz val="11"/>
        <rFont val="Calibri"/>
        <family val="2"/>
        <scheme val="minor"/>
      </rPr>
      <t xml:space="preserve">2 </t>
    </r>
    <r>
      <rPr>
        <sz val="11"/>
        <rFont val="Calibri"/>
        <family val="2"/>
        <scheme val="minor"/>
      </rPr>
      <t>Removals</t>
    </r>
  </si>
  <si>
    <r>
      <t xml:space="preserve">BUF </t>
    </r>
    <r>
      <rPr>
        <vertAlign val="subscript"/>
        <sz val="11"/>
        <color theme="1"/>
        <rFont val="Calibri"/>
        <family val="2"/>
        <scheme val="minor"/>
      </rPr>
      <t>2</t>
    </r>
    <r>
      <rPr>
        <sz val="11"/>
        <color theme="1"/>
        <rFont val="Calibri"/>
        <family val="2"/>
        <scheme val="minor"/>
      </rPr>
      <t xml:space="preserve"> ERs</t>
    </r>
  </si>
  <si>
    <r>
      <t xml:space="preserve">BUF </t>
    </r>
    <r>
      <rPr>
        <vertAlign val="subscript"/>
        <sz val="11"/>
        <color theme="1"/>
        <rFont val="Calibri"/>
        <family val="2"/>
        <scheme val="minor"/>
      </rPr>
      <t>2</t>
    </r>
    <r>
      <rPr>
        <sz val="11"/>
        <color theme="1"/>
        <rFont val="Calibri"/>
        <family val="2"/>
        <scheme val="minor"/>
      </rPr>
      <t xml:space="preserve"> Removals</t>
    </r>
  </si>
  <si>
    <r>
      <t xml:space="preserve">LEAK </t>
    </r>
    <r>
      <rPr>
        <vertAlign val="subscript"/>
        <sz val="11"/>
        <color theme="1"/>
        <rFont val="Calibri"/>
        <family val="2"/>
        <scheme val="minor"/>
      </rPr>
      <t>2</t>
    </r>
    <r>
      <rPr>
        <sz val="11"/>
        <color theme="1"/>
        <rFont val="Calibri"/>
        <family val="2"/>
        <scheme val="minor"/>
      </rPr>
      <t xml:space="preserve"> ERs</t>
    </r>
  </si>
  <si>
    <r>
      <t xml:space="preserve">LEAK </t>
    </r>
    <r>
      <rPr>
        <vertAlign val="subscript"/>
        <sz val="11"/>
        <color theme="1"/>
        <rFont val="Calibri"/>
        <family val="2"/>
        <scheme val="minor"/>
      </rPr>
      <t>2</t>
    </r>
    <r>
      <rPr>
        <sz val="11"/>
        <color theme="1"/>
        <rFont val="Calibri"/>
        <family val="2"/>
        <scheme val="minor"/>
      </rPr>
      <t xml:space="preserve"> Removals</t>
    </r>
  </si>
  <si>
    <r>
      <t xml:space="preserve">UNC </t>
    </r>
    <r>
      <rPr>
        <vertAlign val="subscript"/>
        <sz val="11"/>
        <rFont val="Calibri"/>
        <family val="2"/>
        <scheme val="minor"/>
      </rPr>
      <t xml:space="preserve">3 </t>
    </r>
    <r>
      <rPr>
        <sz val="11"/>
        <rFont val="Calibri"/>
        <family val="2"/>
        <scheme val="minor"/>
      </rPr>
      <t>ERs</t>
    </r>
  </si>
  <si>
    <r>
      <t xml:space="preserve">UNC </t>
    </r>
    <r>
      <rPr>
        <vertAlign val="subscript"/>
        <sz val="11"/>
        <rFont val="Calibri"/>
        <family val="2"/>
        <scheme val="minor"/>
      </rPr>
      <t xml:space="preserve">3 </t>
    </r>
    <r>
      <rPr>
        <sz val="11"/>
        <rFont val="Calibri"/>
        <family val="2"/>
        <scheme val="minor"/>
      </rPr>
      <t>Removals</t>
    </r>
  </si>
  <si>
    <r>
      <t xml:space="preserve">BUF </t>
    </r>
    <r>
      <rPr>
        <vertAlign val="subscript"/>
        <sz val="11"/>
        <color theme="1"/>
        <rFont val="Calibri"/>
        <family val="2"/>
        <scheme val="minor"/>
      </rPr>
      <t>3</t>
    </r>
    <r>
      <rPr>
        <sz val="11"/>
        <color theme="1"/>
        <rFont val="Calibri"/>
        <family val="2"/>
        <scheme val="minor"/>
      </rPr>
      <t xml:space="preserve"> ERs</t>
    </r>
  </si>
  <si>
    <r>
      <t xml:space="preserve">BUF </t>
    </r>
    <r>
      <rPr>
        <vertAlign val="subscript"/>
        <sz val="11"/>
        <color theme="1"/>
        <rFont val="Calibri"/>
        <family val="2"/>
        <scheme val="minor"/>
      </rPr>
      <t>3</t>
    </r>
    <r>
      <rPr>
        <sz val="11"/>
        <color theme="1"/>
        <rFont val="Calibri"/>
        <family val="2"/>
        <scheme val="minor"/>
      </rPr>
      <t xml:space="preserve"> Removals</t>
    </r>
  </si>
  <si>
    <r>
      <t xml:space="preserve">LEAK </t>
    </r>
    <r>
      <rPr>
        <vertAlign val="subscript"/>
        <sz val="11"/>
        <color theme="1"/>
        <rFont val="Calibri"/>
        <family val="2"/>
        <scheme val="minor"/>
      </rPr>
      <t>3</t>
    </r>
    <r>
      <rPr>
        <sz val="11"/>
        <color theme="1"/>
        <rFont val="Calibri"/>
        <family val="2"/>
        <scheme val="minor"/>
      </rPr>
      <t xml:space="preserve"> ERs</t>
    </r>
  </si>
  <si>
    <r>
      <t xml:space="preserve">LEAK </t>
    </r>
    <r>
      <rPr>
        <vertAlign val="subscript"/>
        <sz val="11"/>
        <color theme="1"/>
        <rFont val="Calibri"/>
        <family val="2"/>
        <scheme val="minor"/>
      </rPr>
      <t>3</t>
    </r>
    <r>
      <rPr>
        <sz val="11"/>
        <color theme="1"/>
        <rFont val="Calibri"/>
        <family val="2"/>
        <scheme val="minor"/>
      </rPr>
      <t xml:space="preserve"> Removals</t>
    </r>
  </si>
  <si>
    <r>
      <t xml:space="preserve">UNC </t>
    </r>
    <r>
      <rPr>
        <vertAlign val="subscript"/>
        <sz val="11"/>
        <rFont val="Calibri"/>
        <family val="2"/>
        <scheme val="minor"/>
      </rPr>
      <t xml:space="preserve">4 </t>
    </r>
    <r>
      <rPr>
        <sz val="11"/>
        <rFont val="Calibri"/>
        <family val="2"/>
        <scheme val="minor"/>
      </rPr>
      <t>ERs</t>
    </r>
  </si>
  <si>
    <r>
      <t xml:space="preserve">UNC </t>
    </r>
    <r>
      <rPr>
        <vertAlign val="subscript"/>
        <sz val="11"/>
        <rFont val="Calibri"/>
        <family val="2"/>
        <scheme val="minor"/>
      </rPr>
      <t xml:space="preserve">4 </t>
    </r>
    <r>
      <rPr>
        <sz val="11"/>
        <rFont val="Calibri"/>
        <family val="2"/>
        <scheme val="minor"/>
      </rPr>
      <t>Removals</t>
    </r>
  </si>
  <si>
    <r>
      <t xml:space="preserve">BUF </t>
    </r>
    <r>
      <rPr>
        <vertAlign val="subscript"/>
        <sz val="11"/>
        <color theme="1"/>
        <rFont val="Calibri"/>
        <family val="2"/>
        <scheme val="minor"/>
      </rPr>
      <t>4</t>
    </r>
    <r>
      <rPr>
        <sz val="11"/>
        <color theme="1"/>
        <rFont val="Calibri"/>
        <family val="2"/>
        <scheme val="minor"/>
      </rPr>
      <t xml:space="preserve"> ERs</t>
    </r>
  </si>
  <si>
    <r>
      <t xml:space="preserve">BUF </t>
    </r>
    <r>
      <rPr>
        <vertAlign val="subscript"/>
        <sz val="11"/>
        <color theme="1"/>
        <rFont val="Calibri"/>
        <family val="2"/>
        <scheme val="minor"/>
      </rPr>
      <t>4</t>
    </r>
    <r>
      <rPr>
        <sz val="11"/>
        <color theme="1"/>
        <rFont val="Calibri"/>
        <family val="2"/>
        <scheme val="minor"/>
      </rPr>
      <t xml:space="preserve"> Removals</t>
    </r>
  </si>
  <si>
    <r>
      <t xml:space="preserve">LEAK </t>
    </r>
    <r>
      <rPr>
        <vertAlign val="subscript"/>
        <sz val="11"/>
        <color theme="1"/>
        <rFont val="Calibri"/>
        <family val="2"/>
        <scheme val="minor"/>
      </rPr>
      <t>4</t>
    </r>
    <r>
      <rPr>
        <sz val="11"/>
        <color theme="1"/>
        <rFont val="Calibri"/>
        <family val="2"/>
        <scheme val="minor"/>
      </rPr>
      <t xml:space="preserve"> ERs</t>
    </r>
  </si>
  <si>
    <r>
      <t xml:space="preserve">LEAK </t>
    </r>
    <r>
      <rPr>
        <vertAlign val="subscript"/>
        <sz val="11"/>
        <color theme="1"/>
        <rFont val="Calibri"/>
        <family val="2"/>
        <scheme val="minor"/>
      </rPr>
      <t>4</t>
    </r>
    <r>
      <rPr>
        <sz val="11"/>
        <color theme="1"/>
        <rFont val="Calibri"/>
        <family val="2"/>
        <scheme val="minor"/>
      </rPr>
      <t xml:space="preserve"> Removals</t>
    </r>
  </si>
  <si>
    <r>
      <t xml:space="preserve">UNC </t>
    </r>
    <r>
      <rPr>
        <vertAlign val="subscript"/>
        <sz val="11"/>
        <rFont val="Calibri"/>
        <family val="2"/>
        <scheme val="minor"/>
      </rPr>
      <t xml:space="preserve">5 </t>
    </r>
    <r>
      <rPr>
        <sz val="11"/>
        <rFont val="Calibri"/>
        <family val="2"/>
        <scheme val="minor"/>
      </rPr>
      <t>ERs</t>
    </r>
  </si>
  <si>
    <r>
      <t xml:space="preserve">UNC </t>
    </r>
    <r>
      <rPr>
        <vertAlign val="subscript"/>
        <sz val="11"/>
        <rFont val="Calibri"/>
        <family val="2"/>
        <scheme val="minor"/>
      </rPr>
      <t xml:space="preserve">5 </t>
    </r>
    <r>
      <rPr>
        <sz val="11"/>
        <rFont val="Calibri"/>
        <family val="2"/>
        <scheme val="minor"/>
      </rPr>
      <t>Removals</t>
    </r>
  </si>
  <si>
    <r>
      <t xml:space="preserve">BUF </t>
    </r>
    <r>
      <rPr>
        <vertAlign val="subscript"/>
        <sz val="11"/>
        <color theme="1"/>
        <rFont val="Calibri"/>
        <family val="2"/>
        <scheme val="minor"/>
      </rPr>
      <t>5</t>
    </r>
    <r>
      <rPr>
        <sz val="11"/>
        <color theme="1"/>
        <rFont val="Calibri"/>
        <family val="2"/>
        <scheme val="minor"/>
      </rPr>
      <t xml:space="preserve"> ERs</t>
    </r>
  </si>
  <si>
    <r>
      <t xml:space="preserve">BUF </t>
    </r>
    <r>
      <rPr>
        <vertAlign val="subscript"/>
        <sz val="11"/>
        <color theme="1"/>
        <rFont val="Calibri"/>
        <family val="2"/>
        <scheme val="minor"/>
      </rPr>
      <t>5</t>
    </r>
    <r>
      <rPr>
        <sz val="11"/>
        <color theme="1"/>
        <rFont val="Calibri"/>
        <family val="2"/>
        <scheme val="minor"/>
      </rPr>
      <t xml:space="preserve"> Removals</t>
    </r>
  </si>
  <si>
    <r>
      <t xml:space="preserve">LEAK </t>
    </r>
    <r>
      <rPr>
        <vertAlign val="subscript"/>
        <sz val="11"/>
        <color theme="1"/>
        <rFont val="Calibri"/>
        <family val="2"/>
        <scheme val="minor"/>
      </rPr>
      <t>5</t>
    </r>
    <r>
      <rPr>
        <sz val="11"/>
        <color theme="1"/>
        <rFont val="Calibri"/>
        <family val="2"/>
        <scheme val="minor"/>
      </rPr>
      <t xml:space="preserve"> ERs</t>
    </r>
  </si>
  <si>
    <r>
      <t xml:space="preserve">LEAK </t>
    </r>
    <r>
      <rPr>
        <vertAlign val="subscript"/>
        <sz val="11"/>
        <color theme="1"/>
        <rFont val="Calibri"/>
        <family val="2"/>
        <scheme val="minor"/>
      </rPr>
      <t>5</t>
    </r>
    <r>
      <rPr>
        <sz val="11"/>
        <color theme="1"/>
        <rFont val="Calibri"/>
        <family val="2"/>
        <scheme val="minor"/>
      </rPr>
      <t xml:space="preserve"> Removals</t>
    </r>
  </si>
  <si>
    <r>
      <t xml:space="preserve">TREES ER </t>
    </r>
    <r>
      <rPr>
        <b/>
        <vertAlign val="subscript"/>
        <sz val="11"/>
        <rFont val="Calibri"/>
        <family val="2"/>
        <scheme val="minor"/>
      </rPr>
      <t>t</t>
    </r>
    <r>
      <rPr>
        <b/>
        <sz val="11"/>
        <rFont val="Calibri"/>
        <family val="2"/>
        <scheme val="minor"/>
      </rPr>
      <t xml:space="preserve"> = GHG ER </t>
    </r>
    <r>
      <rPr>
        <b/>
        <vertAlign val="subscript"/>
        <sz val="11"/>
        <rFont val="Calibri"/>
        <family val="2"/>
        <scheme val="minor"/>
      </rPr>
      <t>t</t>
    </r>
    <r>
      <rPr>
        <b/>
        <sz val="11"/>
        <rFont val="Calibri"/>
        <family val="2"/>
        <scheme val="minor"/>
      </rPr>
      <t xml:space="preserve"> - BUF </t>
    </r>
    <r>
      <rPr>
        <b/>
        <vertAlign val="subscript"/>
        <sz val="11"/>
        <rFont val="Calibri"/>
        <family val="2"/>
        <scheme val="minor"/>
      </rPr>
      <t>t-ERs</t>
    </r>
    <r>
      <rPr>
        <b/>
        <sz val="11"/>
        <rFont val="Calibri"/>
        <family val="2"/>
        <scheme val="minor"/>
      </rPr>
      <t xml:space="preserve"> - LEAK </t>
    </r>
    <r>
      <rPr>
        <b/>
        <vertAlign val="subscript"/>
        <sz val="11"/>
        <rFont val="Calibri"/>
        <family val="2"/>
        <scheme val="minor"/>
      </rPr>
      <t>t-ERs</t>
    </r>
    <r>
      <rPr>
        <b/>
        <sz val="11"/>
        <rFont val="Calibri"/>
        <family val="2"/>
        <scheme val="minor"/>
      </rPr>
      <t xml:space="preserve"> - UNC </t>
    </r>
    <r>
      <rPr>
        <b/>
        <vertAlign val="subscript"/>
        <sz val="11"/>
        <rFont val="Calibri"/>
        <family val="2"/>
        <scheme val="minor"/>
      </rPr>
      <t>t-ERs</t>
    </r>
  </si>
  <si>
    <r>
      <t xml:space="preserve">TREES Removals </t>
    </r>
    <r>
      <rPr>
        <b/>
        <vertAlign val="subscript"/>
        <sz val="11"/>
        <rFont val="Calibri"/>
        <family val="2"/>
        <scheme val="minor"/>
      </rPr>
      <t>t</t>
    </r>
    <r>
      <rPr>
        <b/>
        <sz val="11"/>
        <rFont val="Calibri"/>
        <family val="2"/>
        <scheme val="minor"/>
      </rPr>
      <t xml:space="preserve"> = GHG REMV </t>
    </r>
    <r>
      <rPr>
        <b/>
        <vertAlign val="subscript"/>
        <sz val="11"/>
        <rFont val="Calibri"/>
        <family val="2"/>
        <scheme val="minor"/>
      </rPr>
      <t>t</t>
    </r>
    <r>
      <rPr>
        <b/>
        <sz val="11"/>
        <rFont val="Calibri"/>
        <family val="2"/>
        <scheme val="minor"/>
      </rPr>
      <t xml:space="preserve"> - BUF </t>
    </r>
    <r>
      <rPr>
        <b/>
        <vertAlign val="subscript"/>
        <sz val="11"/>
        <rFont val="Calibri"/>
        <family val="2"/>
        <scheme val="minor"/>
      </rPr>
      <t>t-removals</t>
    </r>
    <r>
      <rPr>
        <b/>
        <sz val="11"/>
        <rFont val="Calibri"/>
        <family val="2"/>
        <scheme val="minor"/>
      </rPr>
      <t xml:space="preserve"> - LEAK </t>
    </r>
    <r>
      <rPr>
        <b/>
        <vertAlign val="subscript"/>
        <sz val="11"/>
        <rFont val="Calibri"/>
        <family val="2"/>
        <scheme val="minor"/>
      </rPr>
      <t>t-removals</t>
    </r>
    <r>
      <rPr>
        <b/>
        <sz val="11"/>
        <rFont val="Calibri"/>
        <family val="2"/>
        <scheme val="minor"/>
      </rPr>
      <t xml:space="preserve"> - UNC </t>
    </r>
    <r>
      <rPr>
        <b/>
        <vertAlign val="subscript"/>
        <sz val="11"/>
        <rFont val="Calibri"/>
        <family val="2"/>
        <scheme val="minor"/>
      </rPr>
      <t>t-removals</t>
    </r>
  </si>
  <si>
    <t>The use of this tool is NOT a requirement for successful validation or verification.</t>
  </si>
  <si>
    <t>Last Revised: January 2024</t>
  </si>
  <si>
    <r>
      <t xml:space="preserve">Each tab has </t>
    </r>
    <r>
      <rPr>
        <b/>
        <sz val="11"/>
        <color theme="1"/>
        <rFont val="Calibri"/>
        <family val="2"/>
        <scheme val="minor"/>
      </rPr>
      <t>inputs</t>
    </r>
    <r>
      <rPr>
        <sz val="11"/>
        <color theme="1"/>
        <rFont val="Calibri"/>
        <family val="2"/>
        <scheme val="minor"/>
      </rPr>
      <t xml:space="preserve"> and </t>
    </r>
    <r>
      <rPr>
        <b/>
        <sz val="11"/>
        <color theme="1"/>
        <rFont val="Calibri"/>
        <family val="2"/>
        <scheme val="minor"/>
      </rPr>
      <t>outputs</t>
    </r>
    <r>
      <rPr>
        <sz val="11"/>
        <color theme="1"/>
        <rFont val="Calibri"/>
        <family val="2"/>
        <scheme val="minor"/>
      </rPr>
      <t xml:space="preserve"> indicated. </t>
    </r>
  </si>
  <si>
    <r>
      <t xml:space="preserve">The </t>
    </r>
    <r>
      <rPr>
        <b/>
        <sz val="11"/>
        <color theme="1"/>
        <rFont val="Calibri"/>
        <family val="2"/>
        <scheme val="minor"/>
      </rPr>
      <t>inputs</t>
    </r>
    <r>
      <rPr>
        <sz val="11"/>
        <color theme="1"/>
        <rFont val="Calibri"/>
        <family val="2"/>
        <scheme val="minor"/>
      </rPr>
      <t xml:space="preserve"> are data provided by the Participant. The sources of these data may be other spreadsheets, analyses or other data compilations. Input emission values should be the simulated values from the Monte Carlo simulations.</t>
    </r>
  </si>
  <si>
    <t>HFLD Inputs:</t>
  </si>
  <si>
    <t>Average HFLD Score for use in the HFLD CL Calc:</t>
  </si>
  <si>
    <t>Exceeds 0.5 threshold?</t>
  </si>
  <si>
    <t>annual deforestation rate must be less than 0.5%. Enter value as decimal (ex: type 0.004 to represent 0.4%)</t>
  </si>
  <si>
    <r>
      <t xml:space="preserve">PN </t>
    </r>
    <r>
      <rPr>
        <b/>
        <vertAlign val="subscript"/>
        <sz val="11"/>
        <color theme="1"/>
        <rFont val="Calibri"/>
        <family val="2"/>
        <scheme val="minor"/>
      </rPr>
      <t>t</t>
    </r>
    <r>
      <rPr>
        <b/>
        <sz val="11"/>
        <color theme="1"/>
        <rFont val="Calibri"/>
        <family val="2"/>
        <scheme val="minor"/>
      </rPr>
      <t xml:space="preserve"> = (HFLD CL ER </t>
    </r>
    <r>
      <rPr>
        <b/>
        <vertAlign val="subscript"/>
        <sz val="11"/>
        <color theme="1"/>
        <rFont val="Calibri"/>
        <family val="2"/>
        <scheme val="minor"/>
      </rPr>
      <t>t</t>
    </r>
    <r>
      <rPr>
        <b/>
        <sz val="11"/>
        <color theme="1"/>
        <rFont val="Calibri"/>
        <family val="2"/>
        <scheme val="minor"/>
      </rPr>
      <t xml:space="preserve"> + AFR </t>
    </r>
    <r>
      <rPr>
        <b/>
        <vertAlign val="subscript"/>
        <sz val="11"/>
        <color theme="1"/>
        <rFont val="Calibri"/>
        <family val="2"/>
        <scheme val="minor"/>
      </rPr>
      <t>t</t>
    </r>
    <r>
      <rPr>
        <b/>
        <sz val="11"/>
        <color theme="1"/>
        <rFont val="Calibri"/>
        <family val="2"/>
        <scheme val="minor"/>
      </rPr>
      <t xml:space="preserve">) * Deduction % </t>
    </r>
    <r>
      <rPr>
        <b/>
        <vertAlign val="subscript"/>
        <sz val="11"/>
        <color theme="1"/>
        <rFont val="Calibri"/>
        <family val="2"/>
        <scheme val="minor"/>
      </rPr>
      <t>t</t>
    </r>
  </si>
  <si>
    <t>Reference Period ------ YEARS ------ Crediting Period</t>
  </si>
  <si>
    <r>
      <t xml:space="preserve">The </t>
    </r>
    <r>
      <rPr>
        <b/>
        <sz val="11"/>
        <color theme="1"/>
        <rFont val="Calibri"/>
        <family val="2"/>
        <scheme val="minor"/>
      </rPr>
      <t>outputs</t>
    </r>
    <r>
      <rPr>
        <sz val="11"/>
        <color theme="1"/>
        <rFont val="Calibri"/>
        <family val="2"/>
        <scheme val="minor"/>
      </rPr>
      <t xml:space="preserve"> automatically provide the results of the use of TREES formulas as noted. Any negative values are highlighted in red to indicate a year with a reversal.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</si>
</sst>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quot;$&quot;* #,##0.00_ ;_ &quot;$&quot;* \-#,##0.00_ ;_ &quot;$&quot;* &quot;-&quot;??_ ;_ @_ "/>
    <numFmt numFmtId="165" formatCode="_(* #,##0_);_(* \(#,##0\);_(* &quot;-&quot;??_);_(@_)"/>
    <numFmt numFmtId="166" formatCode="0.000%"/>
    <numFmt numFmtId="167" formatCode="0.000"/>
    <numFmt numFmtId="168" formatCode="_(* #,##0.0_);_(* \(#,##0.0\);_(* &quot;-&quot;??_);_(@_)"/>
    <numFmt numFmtId="169" formatCode="0.0%"/>
  </numFmts>
  <fonts count="40" x14ac:knownFonts="1">
    <font>
      <sz val="11"/>
      <color theme="1"/>
      <name val="Calibri"/>
      <family val="2"/>
      <scheme val="minor"/>
    </font>
    <font>
      <b/>
      <sz val="11"/>
      <color theme="1"/>
      <name val="Calibri"/>
      <family val="2"/>
      <scheme val="minor"/>
    </font>
    <font>
      <b/>
      <sz val="14"/>
      <color theme="1"/>
      <name val="Calibri"/>
      <family val="2"/>
      <scheme val="minor"/>
    </font>
    <font>
      <b/>
      <u/>
      <sz val="16"/>
      <color theme="1"/>
      <name val="Calibri"/>
      <family val="2"/>
      <scheme val="minor"/>
    </font>
    <font>
      <b/>
      <sz val="24"/>
      <color theme="1"/>
      <name val="Calibri"/>
      <family val="2"/>
      <scheme val="minor"/>
    </font>
    <font>
      <b/>
      <sz val="10"/>
      <color theme="1"/>
      <name val="Calibri"/>
      <family val="2"/>
      <scheme val="minor"/>
    </font>
    <font>
      <b/>
      <vertAlign val="subscript"/>
      <sz val="10"/>
      <color theme="1"/>
      <name val="Calibri"/>
      <family val="2"/>
      <scheme val="minor"/>
    </font>
    <font>
      <b/>
      <vertAlign val="subscript"/>
      <sz val="11"/>
      <color theme="1"/>
      <name val="Calibri"/>
      <family val="2"/>
      <scheme val="minor"/>
    </font>
    <font>
      <sz val="11"/>
      <color rgb="FFFF0000"/>
      <name val="Calibri"/>
      <family val="2"/>
      <scheme val="minor"/>
    </font>
    <font>
      <sz val="11"/>
      <color theme="1"/>
      <name val="Calibri"/>
      <family val="2"/>
      <scheme val="minor"/>
    </font>
    <font>
      <vertAlign val="subscript"/>
      <sz val="11"/>
      <color theme="1"/>
      <name val="Calibri"/>
      <family val="2"/>
      <scheme val="minor"/>
    </font>
    <font>
      <b/>
      <sz val="12"/>
      <color theme="1"/>
      <name val="Calibri"/>
      <family val="2"/>
      <scheme val="minor"/>
    </font>
    <font>
      <b/>
      <vertAlign val="subscript"/>
      <sz val="12"/>
      <color theme="1"/>
      <name val="Calibri"/>
      <family val="2"/>
      <scheme val="minor"/>
    </font>
    <font>
      <b/>
      <sz val="11"/>
      <color theme="1"/>
      <name val="Arial"/>
      <family val="2"/>
    </font>
    <font>
      <sz val="11"/>
      <color theme="1"/>
      <name val="Arial"/>
      <family val="2"/>
    </font>
    <font>
      <sz val="11"/>
      <color rgb="FF004E7D"/>
      <name val="Cambria Math"/>
      <family val="1"/>
    </font>
    <font>
      <b/>
      <sz val="11"/>
      <color rgb="FF000000"/>
      <name val="Arial"/>
      <family val="2"/>
    </font>
    <font>
      <sz val="11"/>
      <color rgb="FF000000"/>
      <name val="Arial"/>
      <family val="2"/>
    </font>
    <font>
      <b/>
      <sz val="11"/>
      <color rgb="FFFFFFFF"/>
      <name val="Cambria Math"/>
      <family val="1"/>
    </font>
    <font>
      <sz val="11"/>
      <color rgb="FFFFFFFF"/>
      <name val="Cambria Math"/>
      <family val="1"/>
    </font>
    <font>
      <sz val="11"/>
      <color rgb="FFFFFFFF"/>
      <name val="Calibri"/>
      <family val="2"/>
    </font>
    <font>
      <sz val="11"/>
      <color rgb="FFFFFFFF"/>
      <name val="Arial"/>
      <family val="2"/>
    </font>
    <font>
      <b/>
      <sz val="11"/>
      <color rgb="FFFFFFFF"/>
      <name val="Arial"/>
      <family val="2"/>
    </font>
    <font>
      <b/>
      <sz val="12"/>
      <color rgb="FF000000"/>
      <name val="Arial"/>
      <family val="2"/>
    </font>
    <font>
      <b/>
      <i/>
      <sz val="11"/>
      <color theme="1"/>
      <name val="Arial"/>
      <family val="2"/>
    </font>
    <font>
      <u/>
      <sz val="11"/>
      <color theme="10"/>
      <name val="Calibri"/>
      <family val="2"/>
      <scheme val="minor"/>
    </font>
    <font>
      <sz val="11"/>
      <color rgb="FFF2F2F2"/>
      <name val="Arial"/>
      <family val="2"/>
    </font>
    <font>
      <sz val="8"/>
      <name val="Calibri"/>
      <family val="2"/>
      <scheme val="minor"/>
    </font>
    <font>
      <b/>
      <sz val="11"/>
      <color rgb="FFFF0000"/>
      <name val="Calibri"/>
      <family val="2"/>
      <scheme val="minor"/>
    </font>
    <font>
      <b/>
      <sz val="11"/>
      <name val="Calibri"/>
      <family val="2"/>
      <scheme val="minor"/>
    </font>
    <font>
      <b/>
      <vertAlign val="subscript"/>
      <sz val="11"/>
      <name val="Calibri"/>
      <family val="2"/>
      <scheme val="minor"/>
    </font>
    <font>
      <sz val="11"/>
      <name val="Calibri"/>
      <family val="2"/>
      <scheme val="minor"/>
    </font>
    <font>
      <vertAlign val="subscript"/>
      <sz val="11"/>
      <name val="Calibri"/>
      <family val="2"/>
      <scheme val="minor"/>
    </font>
    <font>
      <b/>
      <u/>
      <sz val="16"/>
      <name val="Calibri"/>
      <family val="2"/>
      <scheme val="minor"/>
    </font>
    <font>
      <b/>
      <sz val="14"/>
      <name val="Calibri"/>
      <family val="2"/>
      <scheme val="minor"/>
    </font>
    <font>
      <b/>
      <sz val="24"/>
      <name val="Calibri"/>
      <family val="2"/>
      <scheme val="minor"/>
    </font>
    <font>
      <i/>
      <sz val="11"/>
      <color theme="1"/>
      <name val="Calibri"/>
      <family val="2"/>
      <scheme val="minor"/>
    </font>
    <font>
      <i/>
      <sz val="11"/>
      <color rgb="FFFF0000"/>
      <name val="Calibri"/>
      <family val="2"/>
      <scheme val="minor"/>
    </font>
    <font>
      <b/>
      <sz val="16"/>
      <color theme="1"/>
      <name val="Calibri"/>
      <family val="2"/>
      <scheme val="minor"/>
    </font>
    <font>
      <b/>
      <sz val="16"/>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5">
    <xf numFmtId="0" fontId="0" fillId="0" borderId="0"/>
    <xf numFmtId="9" fontId="9" fillId="0" borderId="0" applyFont="0" applyFill="0" applyBorder="0" applyAlignment="0" applyProtection="0"/>
    <xf numFmtId="0" fontId="25" fillId="0" borderId="0" applyNumberFormat="0" applyFill="0" applyBorder="0" applyAlignment="0" applyProtection="0"/>
    <xf numFmtId="43" fontId="9" fillId="0" borderId="0" applyFont="0" applyFill="0" applyBorder="0" applyAlignment="0" applyProtection="0"/>
    <xf numFmtId="164" fontId="9" fillId="0" borderId="0" applyFont="0" applyFill="0" applyBorder="0" applyAlignment="0" applyProtection="0"/>
  </cellStyleXfs>
  <cellXfs count="108">
    <xf numFmtId="0" fontId="0" fillId="0" borderId="0" xfId="0"/>
    <xf numFmtId="0" fontId="2" fillId="0" borderId="0" xfId="0" applyFont="1" applyAlignment="1">
      <alignment horizontal="left"/>
    </xf>
    <xf numFmtId="0" fontId="4" fillId="0" borderId="0" xfId="0" applyFont="1"/>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0" fontId="0" fillId="4" borderId="0" xfId="0" applyFill="1"/>
    <xf numFmtId="0" fontId="1" fillId="0" borderId="0" xfId="0" quotePrefix="1" applyFont="1" applyAlignment="1">
      <alignment horizontal="center"/>
    </xf>
    <xf numFmtId="0" fontId="3" fillId="0" borderId="0" xfId="0" applyFont="1"/>
    <xf numFmtId="0" fontId="2" fillId="0" borderId="0" xfId="0" applyFont="1"/>
    <xf numFmtId="0" fontId="8" fillId="0" borderId="0" xfId="0" applyFont="1"/>
    <xf numFmtId="0" fontId="2"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wrapText="1"/>
    </xf>
    <xf numFmtId="0" fontId="1" fillId="0" borderId="1" xfId="0" quotePrefix="1" applyFont="1" applyBorder="1" applyAlignment="1">
      <alignment horizontal="center"/>
    </xf>
    <xf numFmtId="0" fontId="16" fillId="0" borderId="0" xfId="0" applyFont="1" applyAlignment="1">
      <alignment vertical="center"/>
    </xf>
    <xf numFmtId="0" fontId="13" fillId="0" borderId="0" xfId="0" applyFont="1" applyAlignment="1">
      <alignment vertical="center"/>
    </xf>
    <xf numFmtId="0" fontId="22"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vertical="center" wrapText="1"/>
    </xf>
    <xf numFmtId="9" fontId="17" fillId="0" borderId="0" xfId="0" applyNumberFormat="1" applyFont="1" applyAlignment="1">
      <alignment vertical="center" wrapText="1"/>
    </xf>
    <xf numFmtId="0" fontId="21" fillId="0" borderId="0" xfId="0" applyFont="1" applyAlignment="1">
      <alignment vertical="center" wrapText="1"/>
    </xf>
    <xf numFmtId="0" fontId="23" fillId="0" borderId="0" xfId="0" applyFont="1" applyAlignment="1">
      <alignment horizontal="left" vertical="center" indent="9"/>
    </xf>
    <xf numFmtId="0" fontId="24" fillId="0" borderId="0" xfId="0" applyFont="1" applyAlignment="1">
      <alignment vertical="center"/>
    </xf>
    <xf numFmtId="0" fontId="26" fillId="0" borderId="0" xfId="0" applyFont="1" applyAlignment="1">
      <alignment horizontal="right" vertical="center" wrapText="1"/>
    </xf>
    <xf numFmtId="0" fontId="0" fillId="0" borderId="0" xfId="0" applyAlignment="1">
      <alignment vertical="center"/>
    </xf>
    <xf numFmtId="0" fontId="18" fillId="0" borderId="0" xfId="0" applyFont="1" applyAlignment="1">
      <alignment vertical="center" wrapText="1"/>
    </xf>
    <xf numFmtId="0" fontId="19" fillId="0" borderId="0" xfId="0" applyFont="1" applyAlignment="1">
      <alignment vertical="center" wrapText="1"/>
    </xf>
    <xf numFmtId="0" fontId="25" fillId="0" borderId="0" xfId="2" applyFill="1" applyBorder="1" applyAlignment="1">
      <alignment vertical="center" wrapText="1"/>
    </xf>
    <xf numFmtId="0" fontId="25" fillId="0" borderId="0" xfId="2" applyFill="1" applyBorder="1" applyAlignment="1">
      <alignment vertical="center"/>
    </xf>
    <xf numFmtId="0" fontId="15" fillId="0" borderId="0" xfId="0" applyFont="1" applyAlignment="1">
      <alignment vertical="top" wrapText="1"/>
    </xf>
    <xf numFmtId="9" fontId="0" fillId="0" borderId="0" xfId="1" applyFont="1" applyFill="1" applyBorder="1"/>
    <xf numFmtId="0" fontId="1" fillId="0" borderId="0" xfId="0" applyFont="1" applyAlignment="1">
      <alignment horizontal="right"/>
    </xf>
    <xf numFmtId="0" fontId="0" fillId="0" borderId="3" xfId="0" applyBorder="1" applyAlignment="1">
      <alignment horizontal="center"/>
    </xf>
    <xf numFmtId="0" fontId="0" fillId="0" borderId="4" xfId="0" applyBorder="1" applyAlignment="1">
      <alignment horizontal="center"/>
    </xf>
    <xf numFmtId="9" fontId="0" fillId="0" borderId="1" xfId="1" applyFont="1" applyBorder="1" applyAlignment="1">
      <alignment horizontal="center"/>
    </xf>
    <xf numFmtId="9" fontId="1" fillId="0" borderId="1" xfId="1" applyFont="1" applyFill="1" applyBorder="1" applyAlignment="1">
      <alignment horizontal="center"/>
    </xf>
    <xf numFmtId="0" fontId="17" fillId="0" borderId="0" xfId="0" applyFont="1" applyAlignment="1">
      <alignment vertical="center"/>
    </xf>
    <xf numFmtId="0" fontId="14"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1" fillId="0" borderId="0" xfId="0" applyFont="1" applyAlignment="1">
      <alignment horizontal="center"/>
    </xf>
    <xf numFmtId="10" fontId="0" fillId="0" borderId="1" xfId="1" applyNumberFormat="1" applyFont="1" applyFill="1" applyBorder="1"/>
    <xf numFmtId="0" fontId="1" fillId="0" borderId="0" xfId="0" applyFont="1"/>
    <xf numFmtId="0" fontId="28" fillId="0" borderId="0" xfId="0" applyFont="1"/>
    <xf numFmtId="0" fontId="29" fillId="0" borderId="1" xfId="0" applyFont="1" applyBorder="1" applyAlignment="1">
      <alignment horizontal="center"/>
    </xf>
    <xf numFmtId="0" fontId="29" fillId="0" borderId="1" xfId="0" applyFont="1" applyBorder="1" applyAlignment="1">
      <alignment horizontal="center" wrapText="1"/>
    </xf>
    <xf numFmtId="0" fontId="31" fillId="0" borderId="1" xfId="0" applyFont="1" applyBorder="1"/>
    <xf numFmtId="0" fontId="31" fillId="0" borderId="0" xfId="0" applyFont="1"/>
    <xf numFmtId="0" fontId="34" fillId="0" borderId="0" xfId="0" applyFont="1" applyAlignment="1">
      <alignment horizontal="left"/>
    </xf>
    <xf numFmtId="0" fontId="29" fillId="0" borderId="0" xfId="0" applyFont="1" applyAlignment="1">
      <alignment horizontal="center"/>
    </xf>
    <xf numFmtId="0" fontId="29" fillId="0" borderId="0" xfId="0" quotePrefix="1" applyFont="1" applyAlignment="1">
      <alignment horizontal="center"/>
    </xf>
    <xf numFmtId="0" fontId="35" fillId="0" borderId="0" xfId="0" applyFont="1"/>
    <xf numFmtId="0" fontId="33" fillId="0" borderId="0" xfId="0" applyFont="1"/>
    <xf numFmtId="0" fontId="29" fillId="0" borderId="3" xfId="0" applyFont="1" applyBorder="1" applyAlignment="1">
      <alignment horizontal="center"/>
    </xf>
    <xf numFmtId="0" fontId="0" fillId="0" borderId="5" xfId="0" applyBorder="1" applyAlignment="1">
      <alignment horizontal="center"/>
    </xf>
    <xf numFmtId="4" fontId="0" fillId="0" borderId="0" xfId="0" applyNumberFormat="1"/>
    <xf numFmtId="165" fontId="0" fillId="0" borderId="1" xfId="3" applyNumberFormat="1" applyFont="1" applyFill="1" applyBorder="1"/>
    <xf numFmtId="0" fontId="36" fillId="0" borderId="0" xfId="0" applyFont="1"/>
    <xf numFmtId="0" fontId="36" fillId="3" borderId="0" xfId="0" applyFont="1" applyFill="1"/>
    <xf numFmtId="0" fontId="0" fillId="3" borderId="0" xfId="0" applyFill="1"/>
    <xf numFmtId="9" fontId="0" fillId="0" borderId="1" xfId="1" applyFont="1" applyFill="1" applyBorder="1" applyAlignment="1">
      <alignment horizontal="center"/>
    </xf>
    <xf numFmtId="0" fontId="0" fillId="0" borderId="0" xfId="0" applyAlignment="1">
      <alignment horizontal="left"/>
    </xf>
    <xf numFmtId="0" fontId="37" fillId="0" borderId="0" xfId="0" applyFont="1"/>
    <xf numFmtId="0" fontId="37" fillId="0" borderId="5" xfId="0" applyFont="1" applyBorder="1" applyAlignment="1">
      <alignment wrapText="1"/>
    </xf>
    <xf numFmtId="0" fontId="37" fillId="0" borderId="0" xfId="0" applyFont="1" applyAlignment="1">
      <alignment wrapText="1"/>
    </xf>
    <xf numFmtId="164" fontId="8" fillId="0" borderId="0" xfId="4" quotePrefix="1" applyFont="1" applyFill="1" applyAlignment="1">
      <alignment horizontal="left"/>
    </xf>
    <xf numFmtId="165" fontId="0" fillId="0" borderId="1" xfId="0" applyNumberFormat="1" applyBorder="1" applyAlignment="1">
      <alignment horizontal="center"/>
    </xf>
    <xf numFmtId="165" fontId="0" fillId="0" borderId="1" xfId="3" applyNumberFormat="1" applyFont="1" applyBorder="1" applyAlignment="1">
      <alignment horizontal="center"/>
    </xf>
    <xf numFmtId="0" fontId="0" fillId="6" borderId="0" xfId="0" applyFill="1"/>
    <xf numFmtId="0" fontId="1" fillId="6" borderId="0" xfId="0" applyFont="1" applyFill="1" applyAlignment="1">
      <alignment horizontal="center"/>
    </xf>
    <xf numFmtId="166" fontId="0" fillId="0" borderId="1" xfId="0" applyNumberFormat="1" applyBorder="1"/>
    <xf numFmtId="2" fontId="0" fillId="0" borderId="1" xfId="0" applyNumberFormat="1" applyBorder="1" applyAlignment="1">
      <alignment horizontal="center"/>
    </xf>
    <xf numFmtId="167" fontId="0" fillId="0" borderId="1" xfId="0" applyNumberFormat="1" applyBorder="1" applyAlignment="1">
      <alignment horizontal="center"/>
    </xf>
    <xf numFmtId="165" fontId="0" fillId="0" borderId="1" xfId="3" applyNumberFormat="1" applyFont="1" applyBorder="1"/>
    <xf numFmtId="165" fontId="0" fillId="0" borderId="1" xfId="3" applyNumberFormat="1" applyFont="1" applyFill="1" applyBorder="1" applyAlignment="1">
      <alignment horizontal="center"/>
    </xf>
    <xf numFmtId="167" fontId="0" fillId="0" borderId="3" xfId="0" applyNumberFormat="1" applyBorder="1" applyAlignment="1">
      <alignment horizontal="center"/>
    </xf>
    <xf numFmtId="165" fontId="0" fillId="0" borderId="1" xfId="3" applyNumberFormat="1" applyFont="1" applyBorder="1" applyAlignment="1">
      <alignment horizontal="right"/>
    </xf>
    <xf numFmtId="9" fontId="0" fillId="0" borderId="1" xfId="0" applyNumberFormat="1" applyBorder="1" applyAlignment="1">
      <alignment horizontal="right"/>
    </xf>
    <xf numFmtId="165" fontId="31" fillId="0" borderId="1" xfId="3" applyNumberFormat="1" applyFont="1" applyBorder="1" applyAlignment="1">
      <alignment horizontal="center"/>
    </xf>
    <xf numFmtId="168" fontId="31" fillId="0" borderId="0" xfId="3" applyNumberFormat="1" applyFont="1" applyAlignment="1">
      <alignment horizontal="center"/>
    </xf>
    <xf numFmtId="165" fontId="31" fillId="0" borderId="0" xfId="3" applyNumberFormat="1" applyFont="1" applyAlignment="1">
      <alignment horizontal="center"/>
    </xf>
    <xf numFmtId="0" fontId="1" fillId="0" borderId="0" xfId="0" quotePrefix="1" applyFont="1" applyAlignment="1">
      <alignment horizontal="left"/>
    </xf>
    <xf numFmtId="0" fontId="0" fillId="0" borderId="1" xfId="0" applyBorder="1" applyAlignment="1">
      <alignment wrapText="1"/>
    </xf>
    <xf numFmtId="0" fontId="31" fillId="0" borderId="0" xfId="0" applyFont="1" applyAlignment="1">
      <alignment horizontal="center"/>
    </xf>
    <xf numFmtId="3" fontId="1" fillId="5" borderId="2" xfId="0" applyNumberFormat="1" applyFont="1" applyFill="1" applyBorder="1" applyAlignment="1">
      <alignment horizontal="center"/>
    </xf>
    <xf numFmtId="3" fontId="29" fillId="5" borderId="2" xfId="0" applyNumberFormat="1" applyFont="1" applyFill="1" applyBorder="1" applyAlignment="1">
      <alignment horizontal="center"/>
    </xf>
    <xf numFmtId="165" fontId="0" fillId="0" borderId="1" xfId="0" applyNumberFormat="1" applyBorder="1"/>
    <xf numFmtId="0" fontId="1" fillId="7" borderId="0" xfId="0" applyFont="1" applyFill="1" applyAlignment="1">
      <alignment horizontal="center"/>
    </xf>
    <xf numFmtId="165" fontId="0" fillId="0" borderId="0" xfId="3" applyNumberFormat="1" applyFont="1" applyFill="1" applyBorder="1"/>
    <xf numFmtId="0" fontId="38" fillId="2" borderId="0" xfId="0" applyFont="1" applyFill="1"/>
    <xf numFmtId="0" fontId="38" fillId="3" borderId="0" xfId="0" applyFont="1" applyFill="1"/>
    <xf numFmtId="0" fontId="0" fillId="6" borderId="0" xfId="0" applyFill="1" applyAlignment="1">
      <alignment horizontal="center"/>
    </xf>
    <xf numFmtId="0" fontId="0" fillId="0" borderId="0" xfId="0" applyAlignment="1">
      <alignment wrapText="1"/>
    </xf>
    <xf numFmtId="0" fontId="39" fillId="3" borderId="0" xfId="0" applyFont="1" applyFill="1"/>
    <xf numFmtId="0" fontId="39" fillId="2" borderId="0" xfId="0" applyFont="1" applyFill="1"/>
    <xf numFmtId="169" fontId="0" fillId="0" borderId="1" xfId="1" applyNumberFormat="1" applyFont="1" applyBorder="1" applyAlignment="1">
      <alignment horizontal="center"/>
    </xf>
    <xf numFmtId="0" fontId="11" fillId="0" borderId="0" xfId="0" applyFont="1" applyAlignment="1">
      <alignment horizontal="center"/>
    </xf>
    <xf numFmtId="0" fontId="1" fillId="7" borderId="0" xfId="0" applyFont="1" applyFill="1" applyAlignment="1">
      <alignment horizontal="center"/>
    </xf>
    <xf numFmtId="0" fontId="1" fillId="0" borderId="0" xfId="0" applyFont="1" applyAlignment="1">
      <alignment horizontal="center"/>
    </xf>
    <xf numFmtId="9" fontId="1" fillId="0" borderId="0" xfId="1" applyFont="1" applyFill="1" applyBorder="1" applyAlignment="1">
      <alignment horizontal="center"/>
    </xf>
    <xf numFmtId="0" fontId="0" fillId="0" borderId="0" xfId="0" applyAlignment="1">
      <alignment horizontal="left" wrapText="1"/>
    </xf>
    <xf numFmtId="0" fontId="29" fillId="0" borderId="0" xfId="0" applyFont="1" applyAlignment="1">
      <alignment horizontal="center"/>
    </xf>
    <xf numFmtId="0" fontId="36" fillId="6" borderId="0" xfId="0" applyFont="1" applyFill="1"/>
    <xf numFmtId="0" fontId="31" fillId="6" borderId="0" xfId="0" applyFont="1" applyFill="1"/>
    <xf numFmtId="0" fontId="31" fillId="6" borderId="0" xfId="0" applyFont="1" applyFill="1" applyAlignment="1">
      <alignment horizontal="center"/>
    </xf>
  </cellXfs>
  <cellStyles count="5">
    <cellStyle name="Comma" xfId="3" builtinId="3"/>
    <cellStyle name="Currency" xfId="4" builtinId="4"/>
    <cellStyle name="Hyperlink" xfId="2" builtinId="8"/>
    <cellStyle name="Normal" xfId="0" builtinId="0"/>
    <cellStyle name="Percent" xfId="1" builtinId="5"/>
  </cellStyles>
  <dxfs count="42">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Light16"/>
  <colors>
    <mruColors>
      <color rgb="FFFF5050"/>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'TREES CL Approach'!$F$26</c:f>
              <c:strCache>
                <c:ptCount val="1"/>
                <c:pt idx="0">
                  <c:v>Emissions</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A-DD71-4808-83F7-69ACE8FF34D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B-DD71-4808-83F7-69ACE8FF34D7}"/>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C-DD71-4808-83F7-69ACE8FF34D7}"/>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D-DD71-4808-83F7-69ACE8FF34D7}"/>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E-DD71-4808-83F7-69ACE8FF34D7}"/>
              </c:ext>
            </c:extLst>
          </c:dPt>
          <c:cat>
            <c:numRef>
              <c:f>'TREES CL Approach'!$G$25:$P$25</c:f>
              <c:numCache>
                <c:formatCode>General</c:formatCode>
                <c:ptCount val="10"/>
                <c:pt idx="0">
                  <c:v>1</c:v>
                </c:pt>
                <c:pt idx="1">
                  <c:v>2</c:v>
                </c:pt>
                <c:pt idx="2">
                  <c:v>3</c:v>
                </c:pt>
                <c:pt idx="3">
                  <c:v>4</c:v>
                </c:pt>
                <c:pt idx="4">
                  <c:v>5</c:v>
                </c:pt>
                <c:pt idx="5">
                  <c:v>1</c:v>
                </c:pt>
                <c:pt idx="6">
                  <c:v>2</c:v>
                </c:pt>
                <c:pt idx="7">
                  <c:v>3</c:v>
                </c:pt>
                <c:pt idx="8">
                  <c:v>4</c:v>
                </c:pt>
                <c:pt idx="9">
                  <c:v>5</c:v>
                </c:pt>
              </c:numCache>
            </c:numRef>
          </c:cat>
          <c:val>
            <c:numRef>
              <c:f>'TREES CL Approach'!$G$26:$P$26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DD71-4808-83F7-69ACE8FF34D7}"/>
            </c:ext>
          </c:extLst>
        </c:ser>
        <c:dLbls>
          <c:showLegendKey val="0"/>
          <c:showVal val="0"/>
          <c:showCatName val="0"/>
          <c:showSerName val="0"/>
          <c:showPercent val="0"/>
          <c:showBubbleSize val="0"/>
        </c:dLbls>
        <c:gapWidth val="150"/>
        <c:axId val="1707591952"/>
        <c:axId val="1703225200"/>
      </c:barChart>
      <c:lineChart>
        <c:grouping val="stacked"/>
        <c:varyColors val="0"/>
        <c:ser>
          <c:idx val="0"/>
          <c:order val="1"/>
          <c:tx>
            <c:strRef>
              <c:f>'TREES CL Approach'!$F$27</c:f>
              <c:strCache>
                <c:ptCount val="1"/>
                <c:pt idx="0">
                  <c:v>TREES Crediting Level</c:v>
                </c:pt>
              </c:strCache>
            </c:strRef>
          </c:tx>
          <c:spPr>
            <a:ln w="28575" cap="rnd">
              <a:solidFill>
                <a:srgbClr val="92D050"/>
              </a:solidFill>
              <a:round/>
            </a:ln>
            <a:effectLst/>
          </c:spPr>
          <c:marker>
            <c:symbol val="circle"/>
            <c:size val="5"/>
            <c:spPr>
              <a:solidFill>
                <a:srgbClr val="92D050"/>
              </a:solidFill>
              <a:ln w="9525">
                <a:solidFill>
                  <a:srgbClr val="92D050"/>
                </a:solidFill>
              </a:ln>
              <a:effectLst/>
            </c:spPr>
          </c:marker>
          <c:val>
            <c:numRef>
              <c:f>'TREES CL Approach'!$G$27:$P$27</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F-DD71-4808-83F7-69ACE8FF34D7}"/>
            </c:ext>
          </c:extLst>
        </c:ser>
        <c:dLbls>
          <c:showLegendKey val="0"/>
          <c:showVal val="0"/>
          <c:showCatName val="0"/>
          <c:showSerName val="0"/>
          <c:showPercent val="0"/>
          <c:showBubbleSize val="0"/>
        </c:dLbls>
        <c:marker val="1"/>
        <c:smooth val="0"/>
        <c:axId val="1707591952"/>
        <c:axId val="1703225200"/>
      </c:lineChart>
      <c:catAx>
        <c:axId val="17075919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chemeClr val="accent1"/>
                    </a:solidFill>
                  </a:rPr>
                  <a:t>Reference Period </a:t>
                </a:r>
                <a:r>
                  <a:rPr lang="en-US"/>
                  <a:t>------ YEARS ------</a:t>
                </a:r>
                <a:r>
                  <a:rPr lang="en-US" baseline="0"/>
                  <a:t> </a:t>
                </a:r>
                <a:r>
                  <a:rPr lang="en-US" baseline="0">
                    <a:solidFill>
                      <a:schemeClr val="accent2">
                        <a:lumMod val="75000"/>
                      </a:schemeClr>
                    </a:solidFill>
                  </a:rPr>
                  <a:t>Crediting Period</a:t>
                </a:r>
                <a:endParaRPr lang="en-US">
                  <a:solidFill>
                    <a:schemeClr val="accent2">
                      <a:lumMod val="75000"/>
                    </a:schemeClr>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3225200"/>
        <c:crosses val="autoZero"/>
        <c:auto val="1"/>
        <c:lblAlgn val="ctr"/>
        <c:lblOffset val="100"/>
        <c:noMultiLvlLbl val="0"/>
      </c:catAx>
      <c:valAx>
        <c:axId val="170322520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75919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142875</xdr:rowOff>
    </xdr:from>
    <xdr:to>
      <xdr:col>4</xdr:col>
      <xdr:colOff>558165</xdr:colOff>
      <xdr:row>6</xdr:row>
      <xdr:rowOff>141146</xdr:rowOff>
    </xdr:to>
    <xdr:pic>
      <xdr:nvPicPr>
        <xdr:cNvPr id="3" name="Picture 2">
          <a:extLst>
            <a:ext uri="{FF2B5EF4-FFF2-40B4-BE49-F238E27FC236}">
              <a16:creationId xmlns:a16="http://schemas.microsoft.com/office/drawing/2014/main" id="{492BF8D8-DF52-4191-8EE4-FFA33F1D29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42875"/>
          <a:ext cx="2962275" cy="1145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363855</xdr:colOff>
      <xdr:row>28</xdr:row>
      <xdr:rowOff>12382</xdr:rowOff>
    </xdr:from>
    <xdr:to>
      <xdr:col>12</xdr:col>
      <xdr:colOff>838200</xdr:colOff>
      <xdr:row>44</xdr:row>
      <xdr:rowOff>19050</xdr:rowOff>
    </xdr:to>
    <xdr:graphicFrame macro="">
      <xdr:nvGraphicFramePr>
        <xdr:cNvPr id="2" name="Chart 1">
          <a:extLst>
            <a:ext uri="{FF2B5EF4-FFF2-40B4-BE49-F238E27FC236}">
              <a16:creationId xmlns:a16="http://schemas.microsoft.com/office/drawing/2014/main" id="{A87C3EB8-6576-25C3-56ED-06032EF4C6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23</xdr:row>
      <xdr:rowOff>0</xdr:rowOff>
    </xdr:from>
    <xdr:to>
      <xdr:col>32</xdr:col>
      <xdr:colOff>561975</xdr:colOff>
      <xdr:row>23</xdr:row>
      <xdr:rowOff>247650</xdr:rowOff>
    </xdr:to>
    <xdr:pic>
      <xdr:nvPicPr>
        <xdr:cNvPr id="18" name="Picture 17">
          <a:extLst>
            <a:ext uri="{FF2B5EF4-FFF2-40B4-BE49-F238E27FC236}">
              <a16:creationId xmlns:a16="http://schemas.microsoft.com/office/drawing/2014/main" id="{796FD682-A294-4CFF-9543-1FC99DD5B69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983575" y="2695575"/>
          <a:ext cx="5619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tabSelected="1" workbookViewId="0">
      <selection activeCell="H5" sqref="H5"/>
    </sheetView>
  </sheetViews>
  <sheetFormatPr defaultColWidth="9.109375" defaultRowHeight="14.4" x14ac:dyDescent="0.3"/>
  <sheetData>
    <row r="1" spans="1:5" x14ac:dyDescent="0.3">
      <c r="A1" s="6"/>
      <c r="B1" s="6"/>
      <c r="C1" s="6"/>
      <c r="D1" s="6"/>
      <c r="E1" s="6"/>
    </row>
    <row r="2" spans="1:5" x14ac:dyDescent="0.3">
      <c r="A2" s="6"/>
      <c r="B2" s="6"/>
      <c r="C2" s="6"/>
      <c r="D2" s="6"/>
      <c r="E2" s="6"/>
    </row>
    <row r="3" spans="1:5" x14ac:dyDescent="0.3">
      <c r="A3" s="6"/>
      <c r="B3" s="6"/>
      <c r="C3" s="6"/>
      <c r="D3" s="6"/>
      <c r="E3" s="6"/>
    </row>
    <row r="4" spans="1:5" x14ac:dyDescent="0.3">
      <c r="A4" s="6"/>
      <c r="B4" s="6"/>
      <c r="C4" s="6"/>
      <c r="D4" s="6"/>
      <c r="E4" s="6"/>
    </row>
    <row r="5" spans="1:5" x14ac:dyDescent="0.3">
      <c r="A5" s="6"/>
      <c r="B5" s="6"/>
      <c r="C5" s="6"/>
      <c r="D5" s="6"/>
      <c r="E5" s="6"/>
    </row>
    <row r="6" spans="1:5" x14ac:dyDescent="0.3">
      <c r="A6" s="6"/>
      <c r="B6" s="6"/>
      <c r="C6" s="6"/>
      <c r="D6" s="6"/>
      <c r="E6" s="6"/>
    </row>
    <row r="7" spans="1:5" x14ac:dyDescent="0.3">
      <c r="A7" s="6"/>
      <c r="B7" s="6"/>
      <c r="C7" s="6"/>
      <c r="D7" s="6"/>
      <c r="E7" s="6"/>
    </row>
    <row r="10" spans="1:5" x14ac:dyDescent="0.3">
      <c r="A10" t="s">
        <v>0</v>
      </c>
    </row>
    <row r="11" spans="1:5" x14ac:dyDescent="0.3">
      <c r="A11" t="s">
        <v>187</v>
      </c>
    </row>
    <row r="13" spans="1:5" x14ac:dyDescent="0.3">
      <c r="A13" t="s">
        <v>189</v>
      </c>
    </row>
    <row r="14" spans="1:5" x14ac:dyDescent="0.3">
      <c r="A14" t="s">
        <v>190</v>
      </c>
    </row>
    <row r="15" spans="1:5" x14ac:dyDescent="0.3">
      <c r="A15" t="s">
        <v>197</v>
      </c>
    </row>
    <row r="17" spans="1:1" x14ac:dyDescent="0.3">
      <c r="A17" t="s">
        <v>1</v>
      </c>
    </row>
    <row r="19" spans="1:1" x14ac:dyDescent="0.3">
      <c r="A19" s="60" t="s">
        <v>188</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7"/>
  <sheetViews>
    <sheetView workbookViewId="0">
      <selection activeCell="D1" sqref="D1"/>
    </sheetView>
  </sheetViews>
  <sheetFormatPr defaultColWidth="9.109375" defaultRowHeight="14.4" x14ac:dyDescent="0.3"/>
  <cols>
    <col min="1" max="1" width="23.5546875" style="50" customWidth="1"/>
    <col min="2" max="2" width="26.6640625" style="50" customWidth="1"/>
    <col min="3" max="3" width="34" style="50" customWidth="1"/>
    <col min="4" max="4" width="14.5546875" style="50" customWidth="1"/>
    <col min="5" max="5" width="11.6640625" style="50" customWidth="1"/>
    <col min="6" max="16384" width="9.109375" style="50"/>
  </cols>
  <sheetData>
    <row r="1" spans="1:3" ht="31.2" x14ac:dyDescent="0.6">
      <c r="A1" s="54" t="s">
        <v>124</v>
      </c>
    </row>
    <row r="3" spans="1:3" ht="21" x14ac:dyDescent="0.4">
      <c r="A3" s="97" t="s">
        <v>3</v>
      </c>
    </row>
    <row r="4" spans="1:3" ht="21" x14ac:dyDescent="0.4">
      <c r="A4" s="55"/>
    </row>
    <row r="5" spans="1:3" x14ac:dyDescent="0.3">
      <c r="A5" s="47" t="s">
        <v>88</v>
      </c>
      <c r="B5" s="47" t="s">
        <v>89</v>
      </c>
      <c r="C5" s="47" t="s">
        <v>8</v>
      </c>
    </row>
    <row r="6" spans="1:3" ht="15.6" x14ac:dyDescent="0.35">
      <c r="A6" s="49" t="s">
        <v>125</v>
      </c>
      <c r="B6" s="81">
        <f>'TREES CL Approach'!D40</f>
        <v>0</v>
      </c>
      <c r="C6" s="49" t="s">
        <v>91</v>
      </c>
    </row>
    <row r="7" spans="1:3" ht="15.6" x14ac:dyDescent="0.35">
      <c r="A7" s="49" t="s">
        <v>126</v>
      </c>
      <c r="B7" s="81">
        <f>'HFLD Approach'!L60</f>
        <v>0</v>
      </c>
      <c r="C7" s="49" t="s">
        <v>93</v>
      </c>
    </row>
    <row r="8" spans="1:3" ht="15.6" x14ac:dyDescent="0.35">
      <c r="A8" s="49" t="s">
        <v>127</v>
      </c>
      <c r="B8" s="81">
        <f>'Removals Approach'!D36</f>
        <v>0</v>
      </c>
      <c r="C8" s="49" t="s">
        <v>95</v>
      </c>
    </row>
    <row r="9" spans="1:3" ht="15.6" x14ac:dyDescent="0.35">
      <c r="A9" s="49" t="s">
        <v>179</v>
      </c>
      <c r="B9" s="81">
        <f>Deductions!D49</f>
        <v>0</v>
      </c>
      <c r="C9" s="49" t="s">
        <v>96</v>
      </c>
    </row>
    <row r="10" spans="1:3" ht="15.6" x14ac:dyDescent="0.35">
      <c r="A10" s="49" t="s">
        <v>180</v>
      </c>
      <c r="B10" s="81">
        <f>Deductions!E49</f>
        <v>0</v>
      </c>
      <c r="C10" s="49" t="s">
        <v>96</v>
      </c>
    </row>
    <row r="11" spans="1:3" ht="15.6" x14ac:dyDescent="0.35">
      <c r="A11" s="5" t="s">
        <v>181</v>
      </c>
      <c r="B11" s="81">
        <f>Deductions!E59</f>
        <v>0</v>
      </c>
      <c r="C11" s="49" t="s">
        <v>96</v>
      </c>
    </row>
    <row r="12" spans="1:3" ht="15.6" x14ac:dyDescent="0.35">
      <c r="A12" s="5" t="s">
        <v>182</v>
      </c>
      <c r="B12" s="81">
        <f>Deductions!F59</f>
        <v>0</v>
      </c>
      <c r="C12" s="49" t="s">
        <v>96</v>
      </c>
    </row>
    <row r="13" spans="1:3" ht="15.6" x14ac:dyDescent="0.35">
      <c r="A13" s="5" t="s">
        <v>183</v>
      </c>
      <c r="B13" s="81">
        <f>Deductions!E69</f>
        <v>0</v>
      </c>
      <c r="C13" s="49" t="s">
        <v>96</v>
      </c>
    </row>
    <row r="14" spans="1:3" ht="15.6" x14ac:dyDescent="0.35">
      <c r="A14" s="5" t="s">
        <v>184</v>
      </c>
      <c r="B14" s="81">
        <f>Deductions!F69</f>
        <v>0</v>
      </c>
      <c r="C14" s="49" t="s">
        <v>96</v>
      </c>
    </row>
    <row r="15" spans="1:3" ht="29.4" x14ac:dyDescent="0.35">
      <c r="A15" s="5" t="s">
        <v>145</v>
      </c>
      <c r="B15" s="76">
        <v>0</v>
      </c>
      <c r="C15" s="85" t="s">
        <v>140</v>
      </c>
    </row>
    <row r="16" spans="1:3" x14ac:dyDescent="0.3">
      <c r="B16" s="86"/>
    </row>
    <row r="17" spans="1:4" s="106" customFormat="1" x14ac:dyDescent="0.3">
      <c r="B17" s="107"/>
    </row>
    <row r="19" spans="1:4" ht="21" x14ac:dyDescent="0.4">
      <c r="A19" s="96" t="s">
        <v>11</v>
      </c>
    </row>
    <row r="21" spans="1:4" ht="18" x14ac:dyDescent="0.35">
      <c r="A21" s="51" t="s">
        <v>138</v>
      </c>
    </row>
    <row r="22" spans="1:4" ht="15.6" x14ac:dyDescent="0.35">
      <c r="A22" s="104" t="s">
        <v>185</v>
      </c>
      <c r="B22" s="104"/>
      <c r="C22" s="104"/>
    </row>
    <row r="23" spans="1:4" ht="18" x14ac:dyDescent="0.35">
      <c r="A23" s="51"/>
    </row>
    <row r="24" spans="1:4" x14ac:dyDescent="0.3">
      <c r="A24" s="52" t="s">
        <v>128</v>
      </c>
      <c r="B24" s="83">
        <f>(B6+B7)-B9-B11-B13</f>
        <v>0</v>
      </c>
      <c r="C24" s="53"/>
      <c r="D24" s="53"/>
    </row>
    <row r="27" spans="1:4" ht="18" x14ac:dyDescent="0.35">
      <c r="A27" s="51" t="s">
        <v>98</v>
      </c>
    </row>
    <row r="28" spans="1:4" ht="15.6" x14ac:dyDescent="0.35">
      <c r="A28" s="104" t="s">
        <v>186</v>
      </c>
      <c r="B28" s="104"/>
      <c r="C28" s="104"/>
    </row>
    <row r="29" spans="1:4" ht="18" x14ac:dyDescent="0.35">
      <c r="A29" s="51"/>
    </row>
    <row r="30" spans="1:4" x14ac:dyDescent="0.3">
      <c r="A30" s="52" t="s">
        <v>129</v>
      </c>
      <c r="B30" s="83">
        <f>IF(B8=0,0,B8-B10-B12-B14)</f>
        <v>0</v>
      </c>
      <c r="C30" s="53"/>
      <c r="D30" s="53"/>
    </row>
    <row r="33" spans="1:3" ht="18" x14ac:dyDescent="0.35">
      <c r="A33" s="51" t="s">
        <v>100</v>
      </c>
    </row>
    <row r="34" spans="1:3" ht="15.6" x14ac:dyDescent="0.35">
      <c r="A34" s="101" t="s">
        <v>142</v>
      </c>
      <c r="B34" s="101"/>
      <c r="C34" s="101"/>
    </row>
    <row r="35" spans="1:3" ht="18.600000000000001" thickBot="1" x14ac:dyDescent="0.4">
      <c r="A35" s="51"/>
    </row>
    <row r="36" spans="1:3" ht="15" thickBot="1" x14ac:dyDescent="0.35">
      <c r="A36" s="52" t="s">
        <v>130</v>
      </c>
      <c r="B36" s="88">
        <f>ROUND(B30+B24-B15,0)</f>
        <v>0</v>
      </c>
      <c r="C36" s="68"/>
    </row>
    <row r="37" spans="1:3" x14ac:dyDescent="0.3">
      <c r="A37" s="60" t="s">
        <v>102</v>
      </c>
    </row>
  </sheetData>
  <mergeCells count="3">
    <mergeCell ref="A28:C28"/>
    <mergeCell ref="A22:C22"/>
    <mergeCell ref="A34:C34"/>
  </mergeCells>
  <conditionalFormatting sqref="B6:B15">
    <cfRule type="cellIs" dxfId="0" priority="1" operator="lessThan">
      <formula>0</formula>
    </cfRule>
  </conditionalFormatting>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7"/>
  <sheetViews>
    <sheetView workbookViewId="0">
      <selection activeCell="E13" sqref="E13"/>
    </sheetView>
  </sheetViews>
  <sheetFormatPr defaultColWidth="9.109375" defaultRowHeight="14.4" x14ac:dyDescent="0.3"/>
  <cols>
    <col min="1" max="1" width="16.5546875" customWidth="1"/>
    <col min="2" max="2" width="20.33203125" customWidth="1"/>
    <col min="3" max="3" width="17.88671875" customWidth="1"/>
    <col min="4" max="4" width="45.109375" customWidth="1"/>
    <col min="6" max="6" width="19.5546875" bestFit="1" customWidth="1"/>
    <col min="7" max="16" width="13.88671875" bestFit="1" customWidth="1"/>
  </cols>
  <sheetData>
    <row r="1" spans="1:4" ht="31.2" x14ac:dyDescent="0.6">
      <c r="A1" s="2" t="s">
        <v>2</v>
      </c>
    </row>
    <row r="3" spans="1:4" ht="21" x14ac:dyDescent="0.4">
      <c r="A3" s="92" t="s">
        <v>3</v>
      </c>
    </row>
    <row r="5" spans="1:4" ht="18" x14ac:dyDescent="0.35">
      <c r="A5" s="9" t="s">
        <v>4</v>
      </c>
    </row>
    <row r="6" spans="1:4" ht="18" customHeight="1" x14ac:dyDescent="0.3">
      <c r="A6" s="3" t="s">
        <v>5</v>
      </c>
      <c r="B6" s="3" t="s">
        <v>6</v>
      </c>
      <c r="C6" s="3" t="s">
        <v>7</v>
      </c>
      <c r="D6" s="3" t="s">
        <v>8</v>
      </c>
    </row>
    <row r="7" spans="1:4" x14ac:dyDescent="0.3">
      <c r="A7" s="4">
        <v>1</v>
      </c>
      <c r="B7" s="59"/>
      <c r="C7" s="5"/>
      <c r="D7" s="5"/>
    </row>
    <row r="8" spans="1:4" x14ac:dyDescent="0.3">
      <c r="A8" s="4">
        <v>2</v>
      </c>
      <c r="B8" s="59"/>
      <c r="C8" s="5"/>
      <c r="D8" s="5"/>
    </row>
    <row r="9" spans="1:4" x14ac:dyDescent="0.3">
      <c r="A9" s="4">
        <v>3</v>
      </c>
      <c r="B9" s="59"/>
      <c r="C9" s="5"/>
      <c r="D9" s="5"/>
    </row>
    <row r="10" spans="1:4" x14ac:dyDescent="0.3">
      <c r="A10" s="4">
        <v>4</v>
      </c>
      <c r="B10" s="59"/>
      <c r="C10" s="5"/>
      <c r="D10" s="5"/>
    </row>
    <row r="11" spans="1:4" x14ac:dyDescent="0.3">
      <c r="A11" s="4">
        <v>5</v>
      </c>
      <c r="B11" s="59"/>
      <c r="C11" s="5"/>
      <c r="D11" s="5"/>
    </row>
    <row r="12" spans="1:4" x14ac:dyDescent="0.3">
      <c r="B12" s="91"/>
    </row>
    <row r="13" spans="1:4" ht="18" x14ac:dyDescent="0.35">
      <c r="A13" s="9" t="s">
        <v>9</v>
      </c>
    </row>
    <row r="14" spans="1:4" x14ac:dyDescent="0.3">
      <c r="A14" s="3" t="s">
        <v>5</v>
      </c>
      <c r="B14" s="3" t="s">
        <v>6</v>
      </c>
      <c r="C14" s="3" t="s">
        <v>7</v>
      </c>
      <c r="D14" s="3" t="s">
        <v>8</v>
      </c>
    </row>
    <row r="15" spans="1:4" x14ac:dyDescent="0.3">
      <c r="A15" s="4">
        <v>1</v>
      </c>
      <c r="B15" s="59"/>
      <c r="C15" s="5"/>
      <c r="D15" s="5"/>
    </row>
    <row r="16" spans="1:4" x14ac:dyDescent="0.3">
      <c r="A16" s="4">
        <v>2</v>
      </c>
      <c r="B16" s="59"/>
      <c r="C16" s="5"/>
      <c r="D16" s="5"/>
    </row>
    <row r="17" spans="1:16" x14ac:dyDescent="0.3">
      <c r="A17" s="4">
        <v>3</v>
      </c>
      <c r="B17" s="59"/>
      <c r="C17" s="5"/>
      <c r="D17" s="5"/>
    </row>
    <row r="18" spans="1:16" x14ac:dyDescent="0.3">
      <c r="A18" s="4">
        <v>4</v>
      </c>
      <c r="B18" s="59"/>
      <c r="C18" s="5"/>
      <c r="D18" s="5"/>
    </row>
    <row r="19" spans="1:16" x14ac:dyDescent="0.3">
      <c r="A19" s="4">
        <v>5</v>
      </c>
      <c r="B19" s="59"/>
      <c r="C19" s="5"/>
      <c r="D19" s="5"/>
    </row>
    <row r="20" spans="1:16" x14ac:dyDescent="0.3">
      <c r="A20" s="12"/>
    </row>
    <row r="21" spans="1:16" s="71" customFormat="1" x14ac:dyDescent="0.3">
      <c r="A21" s="94"/>
    </row>
    <row r="22" spans="1:16" x14ac:dyDescent="0.3">
      <c r="A22" s="12"/>
    </row>
    <row r="23" spans="1:16" ht="21" x14ac:dyDescent="0.4">
      <c r="A23" s="93" t="s">
        <v>11</v>
      </c>
      <c r="G23" s="61" t="s">
        <v>10</v>
      </c>
      <c r="H23" s="62"/>
      <c r="L23" s="11"/>
      <c r="M23" s="11"/>
      <c r="N23" s="11"/>
    </row>
    <row r="24" spans="1:16" x14ac:dyDescent="0.3">
      <c r="A24" s="12"/>
      <c r="G24" s="100" t="s">
        <v>196</v>
      </c>
      <c r="H24" s="100"/>
      <c r="I24" s="100"/>
      <c r="J24" s="100"/>
      <c r="K24" s="100"/>
      <c r="L24" s="100"/>
      <c r="M24" s="100"/>
      <c r="N24" s="100"/>
      <c r="O24" s="100"/>
      <c r="P24" s="100"/>
    </row>
    <row r="25" spans="1:16" ht="18" x14ac:dyDescent="0.35">
      <c r="A25" s="9" t="s">
        <v>12</v>
      </c>
      <c r="G25" s="90">
        <f>A7</f>
        <v>1</v>
      </c>
      <c r="H25" s="90">
        <f>A8</f>
        <v>2</v>
      </c>
      <c r="I25" s="90">
        <f>A9</f>
        <v>3</v>
      </c>
      <c r="J25" s="90">
        <f>A10</f>
        <v>4</v>
      </c>
      <c r="K25" s="90">
        <f>A11</f>
        <v>5</v>
      </c>
      <c r="L25" s="90">
        <f>A15</f>
        <v>1</v>
      </c>
      <c r="M25" s="90">
        <f>A16</f>
        <v>2</v>
      </c>
      <c r="N25" s="90">
        <f>A17</f>
        <v>3</v>
      </c>
      <c r="O25" s="90">
        <f>A18</f>
        <v>4</v>
      </c>
      <c r="P25" s="90">
        <f>A19</f>
        <v>5</v>
      </c>
    </row>
    <row r="26" spans="1:16" ht="18" x14ac:dyDescent="0.35">
      <c r="A26" s="9"/>
      <c r="F26" s="5" t="s">
        <v>6</v>
      </c>
      <c r="G26" s="59">
        <f>B7</f>
        <v>0</v>
      </c>
      <c r="H26" s="59">
        <f>B8</f>
        <v>0</v>
      </c>
      <c r="I26" s="59">
        <f>B9</f>
        <v>0</v>
      </c>
      <c r="J26" s="59">
        <f>B10</f>
        <v>0</v>
      </c>
      <c r="K26" s="59">
        <f>B11</f>
        <v>0</v>
      </c>
      <c r="L26" s="59">
        <f>B15</f>
        <v>0</v>
      </c>
      <c r="M26" s="59">
        <f>B16</f>
        <v>0</v>
      </c>
      <c r="N26" s="59">
        <f>B17</f>
        <v>0</v>
      </c>
      <c r="O26" s="59">
        <f>B18</f>
        <v>0</v>
      </c>
      <c r="P26" s="59">
        <f>B19</f>
        <v>0</v>
      </c>
    </row>
    <row r="27" spans="1:16" ht="15.6" x14ac:dyDescent="0.3">
      <c r="A27" s="99" t="s">
        <v>14</v>
      </c>
      <c r="B27" s="99"/>
      <c r="C27" s="99"/>
      <c r="F27" s="5" t="s">
        <v>13</v>
      </c>
      <c r="G27" s="89">
        <f>$C$30</f>
        <v>0</v>
      </c>
      <c r="H27" s="89">
        <f t="shared" ref="H27:P27" si="0">$C$30</f>
        <v>0</v>
      </c>
      <c r="I27" s="89">
        <f t="shared" si="0"/>
        <v>0</v>
      </c>
      <c r="J27" s="89">
        <f t="shared" si="0"/>
        <v>0</v>
      </c>
      <c r="K27" s="89">
        <f t="shared" si="0"/>
        <v>0</v>
      </c>
      <c r="L27" s="89">
        <f t="shared" si="0"/>
        <v>0</v>
      </c>
      <c r="M27" s="89">
        <f t="shared" si="0"/>
        <v>0</v>
      </c>
      <c r="N27" s="89">
        <f t="shared" si="0"/>
        <v>0</v>
      </c>
      <c r="O27" s="89">
        <f t="shared" si="0"/>
        <v>0</v>
      </c>
      <c r="P27" s="89">
        <f t="shared" si="0"/>
        <v>0</v>
      </c>
    </row>
    <row r="28" spans="1:16" ht="18" x14ac:dyDescent="0.35">
      <c r="A28" s="9"/>
    </row>
    <row r="29" spans="1:16" ht="28.8" x14ac:dyDescent="0.3">
      <c r="A29" s="13" t="s">
        <v>15</v>
      </c>
      <c r="B29" s="14" t="s">
        <v>16</v>
      </c>
      <c r="C29" s="3" t="s">
        <v>17</v>
      </c>
    </row>
    <row r="30" spans="1:16" x14ac:dyDescent="0.3">
      <c r="A30" s="69">
        <f>SUM(B7:B11)</f>
        <v>0</v>
      </c>
      <c r="B30" s="4">
        <v>5</v>
      </c>
      <c r="C30" s="69">
        <f>A30/B30</f>
        <v>0</v>
      </c>
    </row>
    <row r="32" spans="1:16" ht="18" x14ac:dyDescent="0.35">
      <c r="A32" s="9" t="s">
        <v>18</v>
      </c>
    </row>
    <row r="33" spans="1:7" ht="18" x14ac:dyDescent="0.35">
      <c r="A33" s="9"/>
      <c r="G33" s="12"/>
    </row>
    <row r="34" spans="1:7" ht="18" x14ac:dyDescent="0.4">
      <c r="A34" s="99" t="s">
        <v>19</v>
      </c>
      <c r="B34" s="99"/>
      <c r="C34" s="99"/>
      <c r="D34" s="99"/>
    </row>
    <row r="35" spans="1:7" ht="15.6" x14ac:dyDescent="0.35">
      <c r="A35" s="3" t="s">
        <v>5</v>
      </c>
      <c r="B35" s="14" t="s">
        <v>20</v>
      </c>
      <c r="C35" s="14" t="s">
        <v>21</v>
      </c>
      <c r="D35" s="3" t="s">
        <v>22</v>
      </c>
    </row>
    <row r="36" spans="1:7" x14ac:dyDescent="0.3">
      <c r="A36" s="4">
        <f>A15</f>
        <v>1</v>
      </c>
      <c r="B36" s="70">
        <f>C30</f>
        <v>0</v>
      </c>
      <c r="C36" s="70">
        <f>B15</f>
        <v>0</v>
      </c>
      <c r="D36" s="70">
        <f>B36-C36</f>
        <v>0</v>
      </c>
    </row>
    <row r="37" spans="1:7" x14ac:dyDescent="0.3">
      <c r="A37" s="4">
        <f>A16</f>
        <v>2</v>
      </c>
      <c r="B37" s="70">
        <f>C30</f>
        <v>0</v>
      </c>
      <c r="C37" s="70">
        <f>B16</f>
        <v>0</v>
      </c>
      <c r="D37" s="70">
        <f>B37-C37</f>
        <v>0</v>
      </c>
    </row>
    <row r="38" spans="1:7" x14ac:dyDescent="0.3">
      <c r="A38" s="4">
        <f t="shared" ref="A38:A40" si="1">A17</f>
        <v>3</v>
      </c>
      <c r="B38" s="70">
        <f>C30</f>
        <v>0</v>
      </c>
      <c r="C38" s="70">
        <f>B17</f>
        <v>0</v>
      </c>
      <c r="D38" s="70">
        <f>B38-C38</f>
        <v>0</v>
      </c>
    </row>
    <row r="39" spans="1:7" x14ac:dyDescent="0.3">
      <c r="A39" s="4">
        <f t="shared" si="1"/>
        <v>4</v>
      </c>
      <c r="B39" s="70">
        <f>C30</f>
        <v>0</v>
      </c>
      <c r="C39" s="70">
        <f>B18</f>
        <v>0</v>
      </c>
      <c r="D39" s="70">
        <f>B39-C39</f>
        <v>0</v>
      </c>
      <c r="E39" s="60"/>
    </row>
    <row r="40" spans="1:7" x14ac:dyDescent="0.3">
      <c r="A40" s="4">
        <f t="shared" si="1"/>
        <v>5</v>
      </c>
      <c r="B40" s="70">
        <f>C30</f>
        <v>0</v>
      </c>
      <c r="C40" s="70">
        <f>B19</f>
        <v>0</v>
      </c>
      <c r="D40" s="70">
        <f>B40-C40</f>
        <v>0</v>
      </c>
    </row>
    <row r="42" spans="1:7" x14ac:dyDescent="0.3">
      <c r="D42" s="60"/>
    </row>
    <row r="57" spans="6:6" x14ac:dyDescent="0.3">
      <c r="F57" s="60"/>
    </row>
  </sheetData>
  <mergeCells count="3">
    <mergeCell ref="A34:D34"/>
    <mergeCell ref="A27:C27"/>
    <mergeCell ref="G24:P24"/>
  </mergeCells>
  <conditionalFormatting sqref="D36:D40">
    <cfRule type="cellIs" dxfId="41" priority="1" operator="lessThan">
      <formula>0</formula>
    </cfRule>
  </conditionalFormatting>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60"/>
  <sheetViews>
    <sheetView workbookViewId="0">
      <selection activeCell="D1" sqref="D1"/>
    </sheetView>
  </sheetViews>
  <sheetFormatPr defaultColWidth="9.109375" defaultRowHeight="14.4" x14ac:dyDescent="0.3"/>
  <cols>
    <col min="1" max="1" width="17.77734375" customWidth="1"/>
    <col min="2" max="2" width="21.5546875" bestFit="1" customWidth="1"/>
    <col min="3" max="3" width="18.109375" customWidth="1"/>
    <col min="4" max="4" width="29.44140625" customWidth="1"/>
    <col min="5" max="5" width="7.44140625" customWidth="1"/>
    <col min="6" max="6" width="6.88671875" style="71" customWidth="1"/>
    <col min="7" max="7" width="7.44140625" customWidth="1"/>
    <col min="8" max="8" width="20.44140625" customWidth="1"/>
    <col min="9" max="9" width="17.33203125" customWidth="1"/>
    <col min="10" max="10" width="20" customWidth="1"/>
    <col min="11" max="11" width="19" bestFit="1" customWidth="1"/>
    <col min="12" max="12" width="21" bestFit="1" customWidth="1"/>
    <col min="20" max="20" width="26" customWidth="1"/>
    <col min="21" max="21" width="23.5546875" customWidth="1"/>
  </cols>
  <sheetData>
    <row r="1" spans="1:33" ht="31.2" x14ac:dyDescent="0.6">
      <c r="A1" s="2" t="s">
        <v>23</v>
      </c>
    </row>
    <row r="2" spans="1:33" ht="14.4" customHeight="1" x14ac:dyDescent="0.3">
      <c r="B2" s="95"/>
      <c r="C2" s="95"/>
      <c r="D2" s="95"/>
    </row>
    <row r="3" spans="1:33" ht="30" customHeight="1" x14ac:dyDescent="0.3">
      <c r="A3" s="103" t="s">
        <v>132</v>
      </c>
      <c r="B3" s="103"/>
      <c r="C3" s="103"/>
      <c r="D3" s="103"/>
    </row>
    <row r="5" spans="1:33" ht="21" x14ac:dyDescent="0.4">
      <c r="A5" s="92" t="s">
        <v>191</v>
      </c>
      <c r="H5" s="93" t="s">
        <v>24</v>
      </c>
      <c r="I5" s="8"/>
      <c r="T5" s="15"/>
      <c r="X5" s="16"/>
      <c r="AC5" s="16"/>
      <c r="AG5" s="16"/>
    </row>
    <row r="6" spans="1:33" ht="21" x14ac:dyDescent="0.4">
      <c r="A6" s="8"/>
      <c r="T6" s="15"/>
      <c r="X6" s="16"/>
      <c r="AC6" s="16"/>
      <c r="AG6" s="16"/>
    </row>
    <row r="7" spans="1:33" ht="18" x14ac:dyDescent="0.35">
      <c r="A7" s="9" t="s">
        <v>25</v>
      </c>
      <c r="H7" s="9" t="s">
        <v>26</v>
      </c>
      <c r="T7" s="15"/>
      <c r="X7" s="16"/>
      <c r="AC7" s="16"/>
      <c r="AG7" s="16"/>
    </row>
    <row r="8" spans="1:33" ht="15.6" x14ac:dyDescent="0.35">
      <c r="A8" t="s">
        <v>194</v>
      </c>
      <c r="H8" s="101" t="s">
        <v>28</v>
      </c>
      <c r="I8" s="101"/>
      <c r="J8" s="101"/>
      <c r="S8" s="15"/>
      <c r="W8" s="16"/>
      <c r="AB8" s="16"/>
      <c r="AF8" s="16"/>
    </row>
    <row r="9" spans="1:33" x14ac:dyDescent="0.3">
      <c r="A9" s="3" t="s">
        <v>5</v>
      </c>
      <c r="B9" s="3" t="s">
        <v>27</v>
      </c>
      <c r="C9" s="3" t="s">
        <v>8</v>
      </c>
      <c r="H9" s="60" t="s">
        <v>133</v>
      </c>
      <c r="S9" s="15"/>
      <c r="W9" s="16"/>
      <c r="AB9" s="16"/>
      <c r="AF9" s="16"/>
    </row>
    <row r="10" spans="1:33" ht="15.6" x14ac:dyDescent="0.35">
      <c r="A10" s="4">
        <v>1</v>
      </c>
      <c r="B10" s="73"/>
      <c r="C10" s="5"/>
      <c r="H10" s="3" t="s">
        <v>29</v>
      </c>
      <c r="I10" s="3" t="s">
        <v>30</v>
      </c>
      <c r="J10" s="3" t="s">
        <v>31</v>
      </c>
      <c r="K10" s="3" t="s">
        <v>32</v>
      </c>
      <c r="L10" s="3" t="s">
        <v>193</v>
      </c>
      <c r="S10" s="15"/>
      <c r="W10" s="16"/>
      <c r="AB10" s="16"/>
      <c r="AF10" s="16"/>
    </row>
    <row r="11" spans="1:33" x14ac:dyDescent="0.3">
      <c r="A11" s="4">
        <v>2</v>
      </c>
      <c r="B11" s="73"/>
      <c r="C11" s="5"/>
      <c r="H11" s="4">
        <v>1</v>
      </c>
      <c r="I11" s="75">
        <f>IF(B19="",0,IF((B19*100-50)/100&lt;0,0,(B19*100-50)/100))</f>
        <v>0</v>
      </c>
      <c r="J11" s="75">
        <f>IF(B10="",0,IF((0.5-B10*100)&lt;0,0,(0.5-B10*100)))</f>
        <v>0</v>
      </c>
      <c r="K11" s="75">
        <f>I11+J11</f>
        <v>0</v>
      </c>
      <c r="L11" s="4" t="str">
        <f t="shared" ref="L11:L15" si="0">IF(K11&gt;=0.5,"Yes","No")</f>
        <v>No</v>
      </c>
      <c r="S11" s="15"/>
      <c r="W11" s="16"/>
      <c r="AB11" s="16"/>
      <c r="AF11" s="16"/>
    </row>
    <row r="12" spans="1:33" x14ac:dyDescent="0.3">
      <c r="A12" s="4">
        <v>3</v>
      </c>
      <c r="B12" s="73"/>
      <c r="C12" s="5"/>
      <c r="H12" s="4">
        <v>2</v>
      </c>
      <c r="I12" s="75">
        <f>IF(B20="",0,IF((B20*100-50)/100&lt;0,0,(B20*100-50)/100))</f>
        <v>0</v>
      </c>
      <c r="J12" s="75">
        <f t="shared" ref="J12:J15" si="1">IF(B11="",0,IF((0.5-B11*100)&lt;0,0,(0.5-B11*100)))</f>
        <v>0</v>
      </c>
      <c r="K12" s="75">
        <f>I12+J12</f>
        <v>0</v>
      </c>
      <c r="L12" s="4" t="str">
        <f t="shared" si="0"/>
        <v>No</v>
      </c>
      <c r="S12" s="15"/>
      <c r="W12" s="16"/>
      <c r="AB12" s="16"/>
      <c r="AF12" s="16"/>
    </row>
    <row r="13" spans="1:33" ht="15.75" customHeight="1" x14ac:dyDescent="0.3">
      <c r="A13" s="4">
        <v>4</v>
      </c>
      <c r="B13" s="73"/>
      <c r="C13" s="5"/>
      <c r="H13" s="4">
        <v>3</v>
      </c>
      <c r="I13" s="75">
        <f>IF(B21="",0,IF((B21*100-50)/100&lt;0,0,(B21*100-50)/100))</f>
        <v>0</v>
      </c>
      <c r="J13" s="75">
        <f t="shared" si="1"/>
        <v>0</v>
      </c>
      <c r="K13" s="75">
        <f t="shared" ref="K13:K15" si="2">I13+J13</f>
        <v>0</v>
      </c>
      <c r="L13" s="4" t="str">
        <f t="shared" si="0"/>
        <v>No</v>
      </c>
      <c r="S13" s="17"/>
      <c r="T13" s="17"/>
      <c r="W13" s="30"/>
      <c r="X13" s="30"/>
      <c r="AB13" s="30"/>
      <c r="AC13" s="30"/>
      <c r="AF13" s="30"/>
      <c r="AG13" s="30"/>
    </row>
    <row r="14" spans="1:33" ht="15.75" customHeight="1" x14ac:dyDescent="0.3">
      <c r="A14" s="4">
        <v>5</v>
      </c>
      <c r="B14" s="73"/>
      <c r="C14" s="5"/>
      <c r="G14" s="12"/>
      <c r="H14" s="4">
        <v>4</v>
      </c>
      <c r="I14" s="75">
        <f>IF(B22="",0,IF((B22*100-50)/100&lt;0,0,(B22*100-50)/100))</f>
        <v>0</v>
      </c>
      <c r="J14" s="75">
        <f t="shared" si="1"/>
        <v>0</v>
      </c>
      <c r="K14" s="75">
        <f t="shared" si="2"/>
        <v>0</v>
      </c>
      <c r="L14" s="4" t="str">
        <f>IF(K14&gt;=0.5,"Yes","No")</f>
        <v>No</v>
      </c>
      <c r="S14" s="17"/>
      <c r="T14" s="17"/>
      <c r="W14" s="30"/>
      <c r="X14" s="30"/>
      <c r="AB14" s="30"/>
      <c r="AC14" s="30"/>
      <c r="AF14" s="30"/>
      <c r="AG14" s="30"/>
    </row>
    <row r="15" spans="1:33" ht="15.75" customHeight="1" x14ac:dyDescent="0.3">
      <c r="A15" s="12"/>
      <c r="G15" s="12"/>
      <c r="H15" s="4">
        <v>5</v>
      </c>
      <c r="I15" s="75">
        <f>IF(B23="",0,IF((B23*100-50)/100&lt;0,0,(B23*100-50)/100))</f>
        <v>0</v>
      </c>
      <c r="J15" s="75">
        <f t="shared" si="1"/>
        <v>0</v>
      </c>
      <c r="K15" s="75">
        <f t="shared" si="2"/>
        <v>0</v>
      </c>
      <c r="L15" s="4" t="str">
        <f t="shared" si="0"/>
        <v>No</v>
      </c>
      <c r="S15" s="17"/>
      <c r="T15" s="17"/>
      <c r="W15" s="30"/>
      <c r="X15" s="30"/>
      <c r="AB15" s="30"/>
      <c r="AC15" s="30"/>
      <c r="AF15" s="30"/>
      <c r="AG15" s="30"/>
    </row>
    <row r="16" spans="1:33" ht="15.75" customHeight="1" x14ac:dyDescent="0.35">
      <c r="A16" s="9" t="s">
        <v>33</v>
      </c>
      <c r="G16" s="12"/>
      <c r="H16" s="31"/>
      <c r="J16" s="32" t="s">
        <v>192</v>
      </c>
      <c r="K16" s="78">
        <f>AVERAGE(K11:K15)</f>
        <v>0</v>
      </c>
      <c r="L16" s="34"/>
      <c r="S16" s="17"/>
      <c r="T16" s="17"/>
      <c r="W16" s="30"/>
      <c r="X16" s="30"/>
      <c r="AB16" s="30"/>
      <c r="AC16" s="30"/>
      <c r="AF16" s="30"/>
      <c r="AG16" s="30"/>
    </row>
    <row r="17" spans="1:34" ht="15.75" customHeight="1" x14ac:dyDescent="0.3">
      <c r="A17" t="s">
        <v>131</v>
      </c>
      <c r="G17" s="12"/>
      <c r="S17" s="17"/>
      <c r="T17" s="17"/>
      <c r="W17" s="30"/>
      <c r="X17" s="30"/>
      <c r="AB17" s="30"/>
      <c r="AC17" s="30"/>
      <c r="AF17" s="30"/>
      <c r="AG17" s="30"/>
    </row>
    <row r="18" spans="1:34" ht="15.75" customHeight="1" x14ac:dyDescent="0.35">
      <c r="A18" s="3" t="s">
        <v>5</v>
      </c>
      <c r="B18" s="3" t="s">
        <v>34</v>
      </c>
      <c r="C18" s="3" t="s">
        <v>8</v>
      </c>
      <c r="G18" s="12"/>
      <c r="H18" s="9" t="s">
        <v>35</v>
      </c>
      <c r="S18" s="17"/>
      <c r="T18" s="17"/>
      <c r="W18" s="30"/>
      <c r="X18" s="30"/>
      <c r="AB18" s="30"/>
      <c r="AC18" s="30"/>
      <c r="AF18" s="30"/>
      <c r="AG18" s="30"/>
    </row>
    <row r="19" spans="1:34" ht="15.75" customHeight="1" x14ac:dyDescent="0.35">
      <c r="A19" s="4">
        <v>1</v>
      </c>
      <c r="B19" s="44"/>
      <c r="C19" s="5"/>
      <c r="G19" s="12"/>
      <c r="H19" s="102" t="s">
        <v>36</v>
      </c>
      <c r="I19" s="102"/>
      <c r="J19" s="102"/>
      <c r="K19" s="102"/>
      <c r="S19" s="17"/>
      <c r="T19" s="17"/>
      <c r="W19" s="30"/>
      <c r="X19" s="30"/>
      <c r="AB19" s="30"/>
      <c r="AC19" s="30"/>
      <c r="AF19" s="30"/>
      <c r="AG19" s="30"/>
    </row>
    <row r="20" spans="1:34" ht="15.75" customHeight="1" x14ac:dyDescent="0.3">
      <c r="A20" s="4">
        <v>2</v>
      </c>
      <c r="B20" s="44"/>
      <c r="C20" s="5"/>
      <c r="G20" s="12"/>
      <c r="H20" s="31"/>
      <c r="S20" s="17"/>
      <c r="T20" s="17"/>
      <c r="W20" s="30"/>
      <c r="X20" s="30"/>
      <c r="AB20" s="30"/>
      <c r="AC20" s="30"/>
      <c r="AF20" s="30"/>
      <c r="AG20" s="30"/>
    </row>
    <row r="21" spans="1:34" ht="15.75" customHeight="1" x14ac:dyDescent="0.3">
      <c r="A21" s="4">
        <v>3</v>
      </c>
      <c r="B21" s="44"/>
      <c r="C21" s="5"/>
      <c r="G21" s="12"/>
      <c r="H21" s="36" t="s">
        <v>13</v>
      </c>
      <c r="I21" s="3" t="s">
        <v>37</v>
      </c>
      <c r="J21" s="3" t="s">
        <v>38</v>
      </c>
      <c r="K21" s="3" t="s">
        <v>39</v>
      </c>
      <c r="S21" s="17"/>
      <c r="T21" s="17"/>
      <c r="W21" s="30"/>
      <c r="X21" s="30"/>
      <c r="AB21" s="30"/>
      <c r="AC21" s="30"/>
      <c r="AF21" s="30"/>
      <c r="AG21" s="30"/>
    </row>
    <row r="22" spans="1:34" ht="15.75" customHeight="1" x14ac:dyDescent="0.3">
      <c r="A22" s="4">
        <v>4</v>
      </c>
      <c r="B22" s="44"/>
      <c r="C22" s="5"/>
      <c r="G22" s="12"/>
      <c r="H22" s="77">
        <f>SUM(B27:B31)/5</f>
        <v>0</v>
      </c>
      <c r="I22" s="74">
        <f>K16</f>
        <v>0</v>
      </c>
      <c r="J22" s="70">
        <f>0.0005*B35</f>
        <v>0</v>
      </c>
      <c r="K22" s="70">
        <f>H22+(I22*J22)</f>
        <v>0</v>
      </c>
      <c r="S22" s="17"/>
      <c r="T22" s="17"/>
      <c r="W22" s="30"/>
      <c r="X22" s="30"/>
      <c r="AB22" s="30"/>
      <c r="AC22" s="30"/>
      <c r="AF22" s="30"/>
      <c r="AG22" s="30"/>
    </row>
    <row r="23" spans="1:34" x14ac:dyDescent="0.3">
      <c r="A23" s="4">
        <v>5</v>
      </c>
      <c r="B23" s="44"/>
      <c r="C23" s="5"/>
      <c r="T23" s="18"/>
      <c r="U23" s="18"/>
      <c r="X23" s="19"/>
      <c r="Y23" s="18"/>
      <c r="AC23" s="19"/>
      <c r="AD23" s="18"/>
      <c r="AG23" s="19"/>
      <c r="AH23" s="18"/>
    </row>
    <row r="24" spans="1:34" ht="18" x14ac:dyDescent="0.35">
      <c r="A24" s="12"/>
      <c r="F24" s="72"/>
      <c r="H24" s="9" t="s">
        <v>41</v>
      </c>
      <c r="T24" s="18"/>
      <c r="U24" s="20"/>
      <c r="X24" s="17"/>
      <c r="Y24" s="18"/>
      <c r="AC24" s="17"/>
      <c r="AD24" s="18"/>
      <c r="AG24" s="21"/>
      <c r="AH24" s="18"/>
    </row>
    <row r="25" spans="1:34" ht="18" x14ac:dyDescent="0.35">
      <c r="A25" s="9" t="s">
        <v>40</v>
      </c>
      <c r="H25" s="3" t="s">
        <v>5</v>
      </c>
      <c r="I25" s="3" t="s">
        <v>42</v>
      </c>
      <c r="J25" s="3" t="s">
        <v>13</v>
      </c>
      <c r="K25" s="3" t="s">
        <v>135</v>
      </c>
      <c r="L25" s="3" t="s">
        <v>43</v>
      </c>
      <c r="T25" s="18"/>
      <c r="U25" s="20"/>
      <c r="X25" s="17"/>
      <c r="Y25" s="18"/>
      <c r="AC25" s="17"/>
      <c r="AD25" s="18"/>
      <c r="AG25" s="17"/>
      <c r="AH25" s="18"/>
    </row>
    <row r="26" spans="1:34" ht="15.6" x14ac:dyDescent="0.3">
      <c r="A26" s="3" t="s">
        <v>5</v>
      </c>
      <c r="B26" s="3" t="s">
        <v>6</v>
      </c>
      <c r="C26" s="3" t="s">
        <v>7</v>
      </c>
      <c r="D26" s="3" t="s">
        <v>8</v>
      </c>
      <c r="E26" s="43"/>
      <c r="H26" s="4">
        <v>1</v>
      </c>
      <c r="I26" s="70">
        <f>B39</f>
        <v>0</v>
      </c>
      <c r="J26" s="70">
        <f>H22</f>
        <v>0</v>
      </c>
      <c r="K26" s="35">
        <f>IF(J26=0,0,(I26-J26)/J26)</f>
        <v>0</v>
      </c>
      <c r="L26" s="35">
        <f>IF(K26&lt;0.15,0,IF(K26&lt;0.35,0.15,IF(K26&lt;0.55,0.25,IF(K26&lt;0.75,0.35,1))))</f>
        <v>0</v>
      </c>
      <c r="T26" s="18"/>
      <c r="U26" s="20"/>
      <c r="X26" s="22"/>
      <c r="AC26" s="21"/>
      <c r="AD26" s="18"/>
      <c r="AG26" s="17"/>
      <c r="AH26" s="18"/>
    </row>
    <row r="27" spans="1:34" x14ac:dyDescent="0.3">
      <c r="A27" s="4">
        <v>1</v>
      </c>
      <c r="B27" s="76"/>
      <c r="C27" s="5"/>
      <c r="D27" s="5"/>
      <c r="H27" s="4">
        <v>2</v>
      </c>
      <c r="I27" s="70">
        <f>B40</f>
        <v>0</v>
      </c>
      <c r="J27" s="70">
        <f>H22</f>
        <v>0</v>
      </c>
      <c r="K27" s="35">
        <f t="shared" ref="K27:K30" si="3">IF(J27=0,0,(I27-J27)/J27)</f>
        <v>0</v>
      </c>
      <c r="L27" s="35">
        <f t="shared" ref="L27:L30" si="4">IF(K27&lt;0.15,0,IF(K27&lt;0.35,0.15,IF(K27&lt;0.55,0.25,IF(K27&lt;0.75,0.35,1))))</f>
        <v>0</v>
      </c>
      <c r="T27" s="18"/>
      <c r="U27" s="18"/>
      <c r="X27" s="23"/>
      <c r="AG27" s="24"/>
      <c r="AH27" s="18"/>
    </row>
    <row r="28" spans="1:34" ht="15.6" x14ac:dyDescent="0.3">
      <c r="A28" s="4">
        <v>2</v>
      </c>
      <c r="B28" s="76"/>
      <c r="C28" s="5"/>
      <c r="D28" s="5"/>
      <c r="H28" s="4">
        <v>3</v>
      </c>
      <c r="I28" s="70">
        <f>B41</f>
        <v>0</v>
      </c>
      <c r="J28" s="70">
        <f>H22</f>
        <v>0</v>
      </c>
      <c r="K28" s="35">
        <f t="shared" si="3"/>
        <v>0</v>
      </c>
      <c r="L28" s="35">
        <f t="shared" si="4"/>
        <v>0</v>
      </c>
      <c r="T28" s="22"/>
      <c r="X28" s="25"/>
    </row>
    <row r="29" spans="1:34" x14ac:dyDescent="0.3">
      <c r="A29" s="4">
        <v>3</v>
      </c>
      <c r="B29" s="76"/>
      <c r="C29" s="5"/>
      <c r="D29" s="5"/>
      <c r="H29" s="4">
        <v>4</v>
      </c>
      <c r="I29" s="70">
        <f>B42</f>
        <v>0</v>
      </c>
      <c r="J29" s="70">
        <f>H22</f>
        <v>0</v>
      </c>
      <c r="K29" s="35">
        <f t="shared" si="3"/>
        <v>0</v>
      </c>
      <c r="L29" s="35">
        <f t="shared" si="4"/>
        <v>0</v>
      </c>
      <c r="T29" s="16"/>
      <c r="X29" s="16"/>
    </row>
    <row r="30" spans="1:34" x14ac:dyDescent="0.3">
      <c r="A30" s="4">
        <v>4</v>
      </c>
      <c r="B30" s="76"/>
      <c r="C30" s="5"/>
      <c r="D30" s="5"/>
      <c r="H30" s="4">
        <v>5</v>
      </c>
      <c r="I30" s="70">
        <f>B43</f>
        <v>0</v>
      </c>
      <c r="J30" s="70">
        <f>H22</f>
        <v>0</v>
      </c>
      <c r="K30" s="35">
        <f t="shared" si="3"/>
        <v>0</v>
      </c>
      <c r="L30" s="35">
        <f t="shared" si="4"/>
        <v>0</v>
      </c>
      <c r="T30" s="16"/>
      <c r="X30" s="16"/>
    </row>
    <row r="31" spans="1:34" x14ac:dyDescent="0.3">
      <c r="A31" s="4">
        <v>5</v>
      </c>
      <c r="B31" s="76"/>
      <c r="C31" s="5"/>
      <c r="D31" s="5"/>
      <c r="T31" s="16"/>
      <c r="X31" s="16"/>
    </row>
    <row r="32" spans="1:34" ht="18" x14ac:dyDescent="0.35">
      <c r="A32" s="12"/>
      <c r="F32" s="72"/>
      <c r="H32" s="9" t="s">
        <v>46</v>
      </c>
      <c r="S32" s="16"/>
      <c r="W32" s="16"/>
    </row>
    <row r="33" spans="1:25" ht="18" x14ac:dyDescent="0.35">
      <c r="A33" s="9" t="s">
        <v>44</v>
      </c>
      <c r="H33" s="101" t="s">
        <v>48</v>
      </c>
      <c r="I33" s="101"/>
      <c r="J33" s="101"/>
      <c r="K33" s="101"/>
      <c r="S33" s="16"/>
      <c r="W33" s="16"/>
    </row>
    <row r="34" spans="1:25" ht="15.75" customHeight="1" x14ac:dyDescent="0.3">
      <c r="B34" s="3" t="s">
        <v>45</v>
      </c>
      <c r="C34" s="3" t="s">
        <v>7</v>
      </c>
      <c r="D34" s="3" t="s">
        <v>8</v>
      </c>
      <c r="E34" s="43"/>
      <c r="T34" s="30"/>
      <c r="U34" s="30"/>
      <c r="X34" s="30"/>
      <c r="Y34" s="30"/>
    </row>
    <row r="35" spans="1:25" ht="15.6" x14ac:dyDescent="0.35">
      <c r="B35" s="76"/>
      <c r="C35" s="4" t="s">
        <v>47</v>
      </c>
      <c r="D35" s="5"/>
      <c r="H35" s="3" t="s">
        <v>5</v>
      </c>
      <c r="I35" s="3" t="s">
        <v>49</v>
      </c>
      <c r="J35" s="3" t="s">
        <v>21</v>
      </c>
      <c r="K35" s="3" t="s">
        <v>50</v>
      </c>
      <c r="T35" s="19"/>
      <c r="U35" s="18"/>
      <c r="X35" s="19"/>
      <c r="Y35" s="18"/>
    </row>
    <row r="36" spans="1:25" ht="15.75" customHeight="1" x14ac:dyDescent="0.3">
      <c r="F36" s="72"/>
      <c r="H36" s="4">
        <v>1</v>
      </c>
      <c r="I36" s="70">
        <f>K22</f>
        <v>0</v>
      </c>
      <c r="J36" s="70">
        <f>B39</f>
        <v>0</v>
      </c>
      <c r="K36" s="70">
        <f>I36-J36</f>
        <v>0</v>
      </c>
      <c r="T36" s="26"/>
      <c r="U36" s="18"/>
      <c r="X36" s="17"/>
      <c r="Y36" s="18"/>
    </row>
    <row r="37" spans="1:25" ht="18" customHeight="1" x14ac:dyDescent="0.35">
      <c r="A37" s="9" t="s">
        <v>134</v>
      </c>
      <c r="H37" s="4">
        <v>2</v>
      </c>
      <c r="I37" s="70">
        <f>K22</f>
        <v>0</v>
      </c>
      <c r="J37" s="70">
        <f>B40</f>
        <v>0</v>
      </c>
      <c r="K37" s="70">
        <f t="shared" ref="K37:K40" si="5">I37-J37</f>
        <v>0</v>
      </c>
      <c r="T37" s="27"/>
      <c r="U37" s="18"/>
      <c r="X37" s="21"/>
      <c r="Y37" s="28"/>
    </row>
    <row r="38" spans="1:25" x14ac:dyDescent="0.3">
      <c r="A38" s="3" t="s">
        <v>5</v>
      </c>
      <c r="B38" s="3" t="s">
        <v>6</v>
      </c>
      <c r="C38" s="3" t="s">
        <v>7</v>
      </c>
      <c r="D38" s="3" t="s">
        <v>8</v>
      </c>
      <c r="E38" s="43"/>
      <c r="H38" s="4">
        <v>3</v>
      </c>
      <c r="I38" s="70">
        <f>K22</f>
        <v>0</v>
      </c>
      <c r="J38" s="70">
        <f>B41</f>
        <v>0</v>
      </c>
      <c r="K38" s="70">
        <f t="shared" si="5"/>
        <v>0</v>
      </c>
    </row>
    <row r="39" spans="1:25" x14ac:dyDescent="0.3">
      <c r="A39" s="4">
        <v>1</v>
      </c>
      <c r="B39" s="76"/>
      <c r="C39" s="5"/>
      <c r="D39" s="5"/>
      <c r="H39" s="4">
        <v>4</v>
      </c>
      <c r="I39" s="70">
        <f>K22</f>
        <v>0</v>
      </c>
      <c r="J39" s="70">
        <f>B42</f>
        <v>0</v>
      </c>
      <c r="K39" s="70">
        <f t="shared" si="5"/>
        <v>0</v>
      </c>
      <c r="X39" s="29"/>
    </row>
    <row r="40" spans="1:25" x14ac:dyDescent="0.3">
      <c r="A40" s="4">
        <v>2</v>
      </c>
      <c r="B40" s="76"/>
      <c r="C40" s="5"/>
      <c r="D40" s="5"/>
      <c r="H40" s="4">
        <v>5</v>
      </c>
      <c r="I40" s="70">
        <f>K22</f>
        <v>0</v>
      </c>
      <c r="J40" s="70">
        <f>B43</f>
        <v>0</v>
      </c>
      <c r="K40" s="70">
        <f t="shared" si="5"/>
        <v>0</v>
      </c>
    </row>
    <row r="41" spans="1:25" x14ac:dyDescent="0.3">
      <c r="A41" s="4">
        <v>3</v>
      </c>
      <c r="B41" s="76"/>
      <c r="C41" s="5"/>
      <c r="D41" s="5"/>
    </row>
    <row r="42" spans="1:25" ht="18" x14ac:dyDescent="0.35">
      <c r="A42" s="4">
        <v>4</v>
      </c>
      <c r="B42" s="76"/>
      <c r="C42" s="5"/>
      <c r="D42" s="5"/>
      <c r="H42" s="9" t="s">
        <v>51</v>
      </c>
    </row>
    <row r="43" spans="1:25" ht="15.6" x14ac:dyDescent="0.35">
      <c r="A43" s="4">
        <v>5</v>
      </c>
      <c r="B43" s="76"/>
      <c r="C43" s="5"/>
      <c r="D43" s="5"/>
      <c r="H43" s="101" t="s">
        <v>195</v>
      </c>
      <c r="I43" s="101"/>
      <c r="J43" s="101"/>
      <c r="K43" s="101"/>
      <c r="L43" s="101"/>
    </row>
    <row r="44" spans="1:25" x14ac:dyDescent="0.3">
      <c r="F44" s="72"/>
    </row>
    <row r="45" spans="1:25" ht="18" x14ac:dyDescent="0.35">
      <c r="A45" s="9" t="s">
        <v>52</v>
      </c>
      <c r="H45" s="3" t="s">
        <v>5</v>
      </c>
      <c r="I45" s="3" t="s">
        <v>50</v>
      </c>
      <c r="J45" s="3" t="s">
        <v>54</v>
      </c>
      <c r="K45" s="3" t="s">
        <v>55</v>
      </c>
      <c r="L45" s="3" t="s">
        <v>56</v>
      </c>
    </row>
    <row r="46" spans="1:25" x14ac:dyDescent="0.3">
      <c r="A46" s="3" t="s">
        <v>5</v>
      </c>
      <c r="B46" s="3" t="s">
        <v>53</v>
      </c>
      <c r="C46" s="3" t="s">
        <v>7</v>
      </c>
      <c r="D46" s="3" t="s">
        <v>8</v>
      </c>
      <c r="E46" s="43"/>
      <c r="H46" s="4">
        <v>1</v>
      </c>
      <c r="I46" s="79">
        <f>K36</f>
        <v>0</v>
      </c>
      <c r="J46" s="79">
        <f>IF(I46&lt;0,0,B47)</f>
        <v>0</v>
      </c>
      <c r="K46" s="80">
        <f>L26</f>
        <v>0</v>
      </c>
      <c r="L46" s="79">
        <f>IF(K36&lt;0, 0, (I46+J46)*K46 )</f>
        <v>0</v>
      </c>
    </row>
    <row r="47" spans="1:25" x14ac:dyDescent="0.3">
      <c r="A47" s="4">
        <v>1</v>
      </c>
      <c r="B47" s="76"/>
      <c r="C47" s="5"/>
      <c r="D47" s="5"/>
      <c r="H47" s="4">
        <v>2</v>
      </c>
      <c r="I47" s="79">
        <f t="shared" ref="I47:I50" si="6">K37</f>
        <v>0</v>
      </c>
      <c r="J47" s="79">
        <f t="shared" ref="J47:J50" si="7">IF(I47&lt;0,0,B48)</f>
        <v>0</v>
      </c>
      <c r="K47" s="80">
        <f t="shared" ref="K47:K50" si="8">L27</f>
        <v>0</v>
      </c>
      <c r="L47" s="79">
        <f>IF(K37&lt;0, 0, (I47+J47)*K47 )</f>
        <v>0</v>
      </c>
    </row>
    <row r="48" spans="1:25" x14ac:dyDescent="0.3">
      <c r="A48" s="4">
        <v>2</v>
      </c>
      <c r="B48" s="76"/>
      <c r="C48" s="5"/>
      <c r="D48" s="5"/>
      <c r="H48" s="4">
        <v>3</v>
      </c>
      <c r="I48" s="79">
        <f t="shared" si="6"/>
        <v>0</v>
      </c>
      <c r="J48" s="79">
        <f t="shared" si="7"/>
        <v>0</v>
      </c>
      <c r="K48" s="80">
        <f t="shared" si="8"/>
        <v>0</v>
      </c>
      <c r="L48" s="79">
        <f t="shared" ref="L48:L50" si="9">IF(K38&lt;0, 0, (I48+J48)*K48 )</f>
        <v>0</v>
      </c>
    </row>
    <row r="49" spans="1:12" x14ac:dyDescent="0.3">
      <c r="A49" s="4">
        <v>3</v>
      </c>
      <c r="B49" s="76"/>
      <c r="C49" s="5"/>
      <c r="D49" s="5"/>
      <c r="H49" s="4">
        <v>4</v>
      </c>
      <c r="I49" s="79">
        <f t="shared" si="6"/>
        <v>0</v>
      </c>
      <c r="J49" s="79">
        <f t="shared" si="7"/>
        <v>0</v>
      </c>
      <c r="K49" s="80">
        <f t="shared" si="8"/>
        <v>0</v>
      </c>
      <c r="L49" s="79">
        <f t="shared" si="9"/>
        <v>0</v>
      </c>
    </row>
    <row r="50" spans="1:12" x14ac:dyDescent="0.3">
      <c r="A50" s="4">
        <v>4</v>
      </c>
      <c r="B50" s="76"/>
      <c r="C50" s="5"/>
      <c r="D50" s="5"/>
      <c r="H50" s="4">
        <v>5</v>
      </c>
      <c r="I50" s="79">
        <f t="shared" si="6"/>
        <v>0</v>
      </c>
      <c r="J50" s="79">
        <f t="shared" si="7"/>
        <v>0</v>
      </c>
      <c r="K50" s="80">
        <f t="shared" si="8"/>
        <v>0</v>
      </c>
      <c r="L50" s="79">
        <f t="shared" si="9"/>
        <v>0</v>
      </c>
    </row>
    <row r="51" spans="1:12" x14ac:dyDescent="0.3">
      <c r="A51" s="4">
        <v>5</v>
      </c>
      <c r="B51" s="76"/>
      <c r="C51" s="5"/>
      <c r="D51" s="5"/>
    </row>
    <row r="52" spans="1:12" ht="18" x14ac:dyDescent="0.35">
      <c r="F52" s="72"/>
      <c r="H52" s="9" t="s">
        <v>57</v>
      </c>
    </row>
    <row r="53" spans="1:12" ht="18" x14ac:dyDescent="0.35">
      <c r="A53" s="9"/>
      <c r="H53" s="101" t="s">
        <v>58</v>
      </c>
      <c r="I53" s="101"/>
      <c r="J53" s="101"/>
      <c r="K53" s="101"/>
      <c r="L53" s="101"/>
    </row>
    <row r="54" spans="1:12" x14ac:dyDescent="0.3">
      <c r="A54" s="43"/>
      <c r="B54" s="43"/>
      <c r="C54" s="43"/>
      <c r="D54" s="43"/>
      <c r="E54" s="43"/>
    </row>
    <row r="55" spans="1:12" ht="15.6" x14ac:dyDescent="0.35">
      <c r="A55" s="12"/>
      <c r="H55" s="3" t="s">
        <v>5</v>
      </c>
      <c r="I55" s="3" t="s">
        <v>50</v>
      </c>
      <c r="J55" s="3" t="s">
        <v>54</v>
      </c>
      <c r="K55" s="3" t="s">
        <v>56</v>
      </c>
      <c r="L55" s="3" t="s">
        <v>59</v>
      </c>
    </row>
    <row r="56" spans="1:12" x14ac:dyDescent="0.3">
      <c r="A56" s="12"/>
      <c r="H56" s="4">
        <v>1</v>
      </c>
      <c r="I56" s="70">
        <f>K36</f>
        <v>0</v>
      </c>
      <c r="J56" s="70">
        <f>J46</f>
        <v>0</v>
      </c>
      <c r="K56" s="70">
        <f>L46</f>
        <v>0</v>
      </c>
      <c r="L56" s="76">
        <f>I56+J56-K56</f>
        <v>0</v>
      </c>
    </row>
    <row r="57" spans="1:12" x14ac:dyDescent="0.3">
      <c r="A57" s="12"/>
      <c r="H57" s="4">
        <v>2</v>
      </c>
      <c r="I57" s="70">
        <f t="shared" ref="I57:I60" si="10">K37</f>
        <v>0</v>
      </c>
      <c r="J57" s="70">
        <f t="shared" ref="J57:J60" si="11">J47</f>
        <v>0</v>
      </c>
      <c r="K57" s="70">
        <f>L47</f>
        <v>0</v>
      </c>
      <c r="L57" s="76">
        <f t="shared" ref="L57:L60" si="12">I57+J57-K57</f>
        <v>0</v>
      </c>
    </row>
    <row r="58" spans="1:12" x14ac:dyDescent="0.3">
      <c r="A58" s="12"/>
      <c r="H58" s="4">
        <v>3</v>
      </c>
      <c r="I58" s="70">
        <f t="shared" si="10"/>
        <v>0</v>
      </c>
      <c r="J58" s="70">
        <f t="shared" si="11"/>
        <v>0</v>
      </c>
      <c r="K58" s="70">
        <f t="shared" ref="K58:K60" si="13">L48</f>
        <v>0</v>
      </c>
      <c r="L58" s="76">
        <f t="shared" si="12"/>
        <v>0</v>
      </c>
    </row>
    <row r="59" spans="1:12" x14ac:dyDescent="0.3">
      <c r="A59" s="12"/>
      <c r="H59" s="4">
        <v>4</v>
      </c>
      <c r="I59" s="70">
        <f t="shared" si="10"/>
        <v>0</v>
      </c>
      <c r="J59" s="70">
        <f t="shared" si="11"/>
        <v>0</v>
      </c>
      <c r="K59" s="70">
        <f t="shared" si="13"/>
        <v>0</v>
      </c>
      <c r="L59" s="76">
        <f t="shared" si="12"/>
        <v>0</v>
      </c>
    </row>
    <row r="60" spans="1:12" x14ac:dyDescent="0.3">
      <c r="H60" s="4">
        <v>5</v>
      </c>
      <c r="I60" s="70">
        <f t="shared" si="10"/>
        <v>0</v>
      </c>
      <c r="J60" s="70">
        <f t="shared" si="11"/>
        <v>0</v>
      </c>
      <c r="K60" s="70">
        <f t="shared" si="13"/>
        <v>0</v>
      </c>
      <c r="L60" s="76">
        <f t="shared" si="12"/>
        <v>0</v>
      </c>
    </row>
  </sheetData>
  <mergeCells count="6">
    <mergeCell ref="A3:D3"/>
    <mergeCell ref="H33:K33"/>
    <mergeCell ref="H43:L43"/>
    <mergeCell ref="H53:L53"/>
    <mergeCell ref="H8:J8"/>
    <mergeCell ref="H19:K19"/>
  </mergeCells>
  <conditionalFormatting sqref="B10:B14">
    <cfRule type="cellIs" dxfId="40" priority="11" operator="greaterThanOrEqual">
      <formula>0.005</formula>
    </cfRule>
  </conditionalFormatting>
  <conditionalFormatting sqref="B19:B23">
    <cfRule type="cellIs" dxfId="39" priority="12" operator="lessThanOrEqual">
      <formula>0.5</formula>
    </cfRule>
  </conditionalFormatting>
  <conditionalFormatting sqref="I46:I50">
    <cfRule type="cellIs" dxfId="38" priority="1" operator="lessThan">
      <formula>0</formula>
    </cfRule>
  </conditionalFormatting>
  <conditionalFormatting sqref="I56:L60">
    <cfRule type="cellIs" dxfId="37" priority="2" operator="lessThan">
      <formula>0</formula>
    </cfRule>
  </conditionalFormatting>
  <conditionalFormatting sqref="J46:J50">
    <cfRule type="expression" dxfId="36" priority="7">
      <formula>$K$36&lt;0</formula>
    </cfRule>
  </conditionalFormatting>
  <conditionalFormatting sqref="J47">
    <cfRule type="expression" dxfId="35" priority="6">
      <formula>$K$37&lt;0</formula>
    </cfRule>
  </conditionalFormatting>
  <conditionalFormatting sqref="J48">
    <cfRule type="expression" dxfId="34" priority="5">
      <formula>$K$38&lt;0</formula>
    </cfRule>
  </conditionalFormatting>
  <conditionalFormatting sqref="J49">
    <cfRule type="expression" dxfId="33" priority="4">
      <formula>$K$39&lt;0</formula>
    </cfRule>
  </conditionalFormatting>
  <conditionalFormatting sqref="J50">
    <cfRule type="expression" dxfId="32" priority="3">
      <formula>+$K$40&lt;0</formula>
    </cfRule>
  </conditionalFormatting>
  <conditionalFormatting sqref="K11:K15">
    <cfRule type="cellIs" dxfId="31" priority="8" operator="lessThan">
      <formula>0.5</formula>
    </cfRule>
  </conditionalFormatting>
  <conditionalFormatting sqref="K36:K40">
    <cfRule type="cellIs" dxfId="30" priority="9" operator="lessThan">
      <formula>0</formula>
    </cfRule>
  </conditionalFormatting>
  <conditionalFormatting sqref="L11:L15">
    <cfRule type="cellIs" dxfId="29" priority="10" operator="equal">
      <formula>"No"</formula>
    </cfRule>
  </conditionalFormatting>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
  <sheetViews>
    <sheetView workbookViewId="0">
      <selection activeCell="F31" sqref="F31"/>
    </sheetView>
  </sheetViews>
  <sheetFormatPr defaultColWidth="9.109375" defaultRowHeight="14.4" x14ac:dyDescent="0.3"/>
  <cols>
    <col min="1" max="1" width="14" customWidth="1"/>
    <col min="2" max="2" width="33.88671875" customWidth="1"/>
    <col min="3" max="3" width="25.109375" customWidth="1"/>
    <col min="4" max="4" width="33" customWidth="1"/>
    <col min="5" max="6" width="9.109375" customWidth="1"/>
  </cols>
  <sheetData>
    <row r="1" spans="1:4" ht="31.2" x14ac:dyDescent="0.6">
      <c r="A1" s="2" t="s">
        <v>60</v>
      </c>
    </row>
    <row r="2" spans="1:4" ht="13.8" customHeight="1" x14ac:dyDescent="0.6">
      <c r="A2" s="2"/>
    </row>
    <row r="3" spans="1:4" x14ac:dyDescent="0.3">
      <c r="A3" t="s">
        <v>137</v>
      </c>
    </row>
    <row r="5" spans="1:4" ht="21" x14ac:dyDescent="0.4">
      <c r="A5" s="92" t="s">
        <v>3</v>
      </c>
    </row>
    <row r="6" spans="1:4" ht="18" x14ac:dyDescent="0.35">
      <c r="A6" s="9" t="s">
        <v>61</v>
      </c>
    </row>
    <row r="8" spans="1:4" ht="15.6" x14ac:dyDescent="0.35">
      <c r="A8" s="3" t="s">
        <v>5</v>
      </c>
      <c r="B8" s="3" t="s">
        <v>62</v>
      </c>
      <c r="C8" s="3" t="s">
        <v>7</v>
      </c>
      <c r="D8" s="3" t="s">
        <v>8</v>
      </c>
    </row>
    <row r="9" spans="1:4" x14ac:dyDescent="0.3">
      <c r="A9" s="4">
        <v>1</v>
      </c>
      <c r="B9" s="76"/>
      <c r="C9" s="5"/>
      <c r="D9" s="5"/>
    </row>
    <row r="10" spans="1:4" x14ac:dyDescent="0.3">
      <c r="A10" s="4">
        <v>2</v>
      </c>
      <c r="B10" s="76"/>
      <c r="C10" s="5"/>
      <c r="D10" s="5"/>
    </row>
    <row r="11" spans="1:4" x14ac:dyDescent="0.3">
      <c r="A11" s="4">
        <v>3</v>
      </c>
      <c r="B11" s="76"/>
      <c r="C11" s="5"/>
      <c r="D11" s="5"/>
    </row>
    <row r="12" spans="1:4" x14ac:dyDescent="0.3">
      <c r="A12" s="4">
        <v>4</v>
      </c>
      <c r="B12" s="76"/>
      <c r="C12" s="5"/>
      <c r="D12" s="5"/>
    </row>
    <row r="13" spans="1:4" x14ac:dyDescent="0.3">
      <c r="A13" s="4">
        <v>5</v>
      </c>
      <c r="B13" s="76"/>
      <c r="C13" s="5"/>
      <c r="D13" s="5"/>
    </row>
    <row r="16" spans="1:4" ht="18" x14ac:dyDescent="0.35">
      <c r="A16" s="9" t="s">
        <v>63</v>
      </c>
    </row>
    <row r="18" spans="1:12" ht="15.6" x14ac:dyDescent="0.35">
      <c r="A18" s="3" t="s">
        <v>5</v>
      </c>
      <c r="B18" s="3" t="s">
        <v>64</v>
      </c>
      <c r="C18" s="3" t="s">
        <v>7</v>
      </c>
      <c r="D18" s="3" t="s">
        <v>8</v>
      </c>
    </row>
    <row r="19" spans="1:12" x14ac:dyDescent="0.3">
      <c r="A19" s="4">
        <v>1</v>
      </c>
      <c r="B19" s="76"/>
      <c r="C19" s="5"/>
      <c r="D19" s="5"/>
    </row>
    <row r="20" spans="1:12" x14ac:dyDescent="0.3">
      <c r="A20" s="4">
        <v>2</v>
      </c>
      <c r="B20" s="76"/>
      <c r="C20" s="5"/>
      <c r="D20" s="5"/>
    </row>
    <row r="21" spans="1:12" x14ac:dyDescent="0.3">
      <c r="A21" s="4">
        <v>3</v>
      </c>
      <c r="B21" s="76"/>
      <c r="C21" s="5"/>
      <c r="D21" s="5"/>
    </row>
    <row r="22" spans="1:12" x14ac:dyDescent="0.3">
      <c r="A22" s="4">
        <v>4</v>
      </c>
      <c r="B22" s="76"/>
      <c r="C22" s="5"/>
      <c r="D22" s="5"/>
    </row>
    <row r="23" spans="1:12" x14ac:dyDescent="0.3">
      <c r="A23" s="4">
        <v>5</v>
      </c>
      <c r="B23" s="76"/>
      <c r="C23" s="5"/>
      <c r="D23" s="5"/>
    </row>
    <row r="25" spans="1:12" s="71" customFormat="1" x14ac:dyDescent="0.3"/>
    <row r="27" spans="1:12" ht="21" x14ac:dyDescent="0.4">
      <c r="A27" s="93" t="s">
        <v>11</v>
      </c>
    </row>
    <row r="28" spans="1:12" ht="18" x14ac:dyDescent="0.35">
      <c r="A28" s="9" t="s">
        <v>65</v>
      </c>
    </row>
    <row r="29" spans="1:12" ht="14.25" customHeight="1" x14ac:dyDescent="0.35">
      <c r="A29" s="101" t="s">
        <v>66</v>
      </c>
      <c r="B29" s="101"/>
      <c r="C29" s="101"/>
      <c r="D29" s="101"/>
    </row>
    <row r="30" spans="1:12" x14ac:dyDescent="0.3">
      <c r="D30" s="10"/>
    </row>
    <row r="31" spans="1:12" ht="15.6" x14ac:dyDescent="0.35">
      <c r="A31" s="3" t="s">
        <v>5</v>
      </c>
      <c r="B31" s="3" t="s">
        <v>67</v>
      </c>
      <c r="C31" s="3" t="s">
        <v>64</v>
      </c>
      <c r="D31" s="3" t="s">
        <v>68</v>
      </c>
      <c r="K31" s="43"/>
      <c r="L31" s="43"/>
    </row>
    <row r="32" spans="1:12" x14ac:dyDescent="0.3">
      <c r="A32" s="4">
        <v>1</v>
      </c>
      <c r="B32" s="76">
        <f>IF('TREES CL Approach'!D36&lt;0,0, IF('HFLD Approach'!L56&lt;0,0, B9))</f>
        <v>0</v>
      </c>
      <c r="C32" s="76">
        <f>IF('TREES CL Approach'!D36&lt;0,0,IF('HFLD Approach'!L56&lt;0,0,B19))</f>
        <v>0</v>
      </c>
      <c r="D32" s="76">
        <f>B32+C32</f>
        <v>0</v>
      </c>
    </row>
    <row r="33" spans="1:4" x14ac:dyDescent="0.3">
      <c r="A33" s="4">
        <v>2</v>
      </c>
      <c r="B33" s="76">
        <f>IF('TREES CL Approach'!D37&lt;0,0, IF('HFLD Approach'!L57&lt;0,0, B10))</f>
        <v>0</v>
      </c>
      <c r="C33" s="76">
        <f>IF('TREES CL Approach'!D37&lt;0,0,IF('HFLD Approach'!L57&lt;0,0,B20))</f>
        <v>0</v>
      </c>
      <c r="D33" s="76">
        <f t="shared" ref="D33:D36" si="0">B33+C33</f>
        <v>0</v>
      </c>
    </row>
    <row r="34" spans="1:4" x14ac:dyDescent="0.3">
      <c r="A34" s="4">
        <v>3</v>
      </c>
      <c r="B34" s="76">
        <f>IF('TREES CL Approach'!D38&lt;0,0, IF('HFLD Approach'!L58&lt;0,0, B11))</f>
        <v>0</v>
      </c>
      <c r="C34" s="76">
        <f>IF('TREES CL Approach'!D38&lt;0,0,IF('HFLD Approach'!L58&lt;0,0,B21))</f>
        <v>0</v>
      </c>
      <c r="D34" s="76">
        <f t="shared" si="0"/>
        <v>0</v>
      </c>
    </row>
    <row r="35" spans="1:4" x14ac:dyDescent="0.3">
      <c r="A35" s="4">
        <v>4</v>
      </c>
      <c r="B35" s="76">
        <f>IF('TREES CL Approach'!D39&lt;0,0, IF('HFLD Approach'!L59&lt;0,0, B12))</f>
        <v>0</v>
      </c>
      <c r="C35" s="76">
        <f>IF('TREES CL Approach'!D39&lt;0,0,IF('HFLD Approach'!L59&lt;0,0,B22))</f>
        <v>0</v>
      </c>
      <c r="D35" s="76">
        <f t="shared" si="0"/>
        <v>0</v>
      </c>
    </row>
    <row r="36" spans="1:4" x14ac:dyDescent="0.3">
      <c r="A36" s="4">
        <v>5</v>
      </c>
      <c r="B36" s="76">
        <f>IF('TREES CL Approach'!D40&lt;0,0, IF('HFLD Approach'!L60&lt;0,0, B13))</f>
        <v>0</v>
      </c>
      <c r="C36" s="76">
        <f>IF('TREES CL Approach'!D40&lt;0,0,IF('HFLD Approach'!L60&lt;0,0,B23))</f>
        <v>0</v>
      </c>
      <c r="D36" s="76">
        <f t="shared" si="0"/>
        <v>0</v>
      </c>
    </row>
  </sheetData>
  <mergeCells count="1">
    <mergeCell ref="A29:D29"/>
  </mergeCells>
  <conditionalFormatting sqref="A9:D36">
    <cfRule type="cellIs" dxfId="28" priority="12" operator="lessThan">
      <formula>0</formula>
    </cfRule>
  </conditionalFormatting>
  <pageMargins left="0.7" right="0.7" top="0.75" bottom="0.75" header="0.3" footer="0.3"/>
  <pageSetup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6" id="{211207A9-D345-4668-A3D3-56CE3A16D20A}">
            <xm:f>'HFLD Approach'!$L$56&lt;0</xm:f>
            <x14:dxf>
              <fill>
                <patternFill>
                  <bgColor rgb="FFFF5050"/>
                </patternFill>
              </fill>
            </x14:dxf>
          </x14:cfRule>
          <x14:cfRule type="expression" priority="8" id="{6CB905D4-C073-4871-BEDE-F747358CDE13}">
            <xm:f>'TREES CL Approach'!$D$36 &lt;0</xm:f>
            <x14:dxf>
              <fill>
                <patternFill>
                  <bgColor rgb="FFFF5050"/>
                </patternFill>
              </fill>
            </x14:dxf>
          </x14:cfRule>
          <xm:sqref>B32:D32</xm:sqref>
        </x14:conditionalFormatting>
        <x14:conditionalFormatting xmlns:xm="http://schemas.microsoft.com/office/excel/2006/main">
          <x14:cfRule type="expression" priority="5" id="{9D82764F-D31F-47D7-BC6B-45A277619417}">
            <xm:f>'HFLD Approach'!$L$57&lt;0</xm:f>
            <x14:dxf>
              <fill>
                <patternFill>
                  <bgColor rgb="FFFF5050"/>
                </patternFill>
              </fill>
            </x14:dxf>
          </x14:cfRule>
          <x14:cfRule type="expression" priority="7" id="{9B21327D-4365-48F3-AC31-AD4E1597B731}">
            <xm:f>'TREES CL Approach'!$D$37&lt;0</xm:f>
            <x14:dxf>
              <fill>
                <patternFill>
                  <bgColor rgb="FFFF5050"/>
                </patternFill>
              </fill>
            </x14:dxf>
          </x14:cfRule>
          <xm:sqref>B33:D33</xm:sqref>
        </x14:conditionalFormatting>
        <x14:conditionalFormatting xmlns:xm="http://schemas.microsoft.com/office/excel/2006/main">
          <x14:cfRule type="expression" priority="10" id="{5E7B8EBB-BE59-4E47-81C7-3AD21593D852}">
            <xm:f>'HFLD Approach'!$L$58&lt;0</xm:f>
            <x14:dxf>
              <fill>
                <patternFill>
                  <bgColor rgb="FFFF5050"/>
                </patternFill>
              </fill>
            </x14:dxf>
          </x14:cfRule>
          <x14:cfRule type="expression" priority="11" id="{DAD9B62D-B636-4B3F-B7D2-90B32EFEA267}">
            <xm:f>'TREES CL Approach'!$D$38&lt;0</xm:f>
            <x14:dxf>
              <fill>
                <patternFill>
                  <bgColor rgb="FFFF5050"/>
                </patternFill>
              </fill>
            </x14:dxf>
          </x14:cfRule>
          <xm:sqref>B34:D34</xm:sqref>
        </x14:conditionalFormatting>
        <x14:conditionalFormatting xmlns:xm="http://schemas.microsoft.com/office/excel/2006/main">
          <x14:cfRule type="expression" priority="3" id="{49204698-98C9-4E72-B9DC-9CF41EADF91C}">
            <xm:f>'HFLD Approach'!$L$59&lt;0</xm:f>
            <x14:dxf>
              <fill>
                <patternFill>
                  <bgColor rgb="FFFF5050"/>
                </patternFill>
              </fill>
            </x14:dxf>
          </x14:cfRule>
          <x14:cfRule type="expression" priority="4" id="{A8BAF9B3-3758-47B2-8BBB-04E49A0131DB}">
            <xm:f>'TREES CL Approach'!$D$39&lt;0</xm:f>
            <x14:dxf>
              <fill>
                <patternFill>
                  <bgColor rgb="FFFF5050"/>
                </patternFill>
              </fill>
            </x14:dxf>
          </x14:cfRule>
          <xm:sqref>B35:D35</xm:sqref>
        </x14:conditionalFormatting>
        <x14:conditionalFormatting xmlns:xm="http://schemas.microsoft.com/office/excel/2006/main">
          <x14:cfRule type="expression" priority="1" id="{C23FF9FD-5BC3-4BBD-BB18-48C76028B720}">
            <xm:f>'HFLD Approach'!$L$60&lt;0</xm:f>
            <x14:dxf>
              <fill>
                <patternFill>
                  <bgColor rgb="FFFF5050"/>
                </patternFill>
              </fill>
            </x14:dxf>
          </x14:cfRule>
          <x14:cfRule type="expression" priority="2" id="{9A6D70C7-C8C4-43CD-8604-EEAB8F779784}">
            <xm:f>'TREES CL Approach'!$D$40&lt;0</xm:f>
            <x14:dxf>
              <fill>
                <patternFill>
                  <bgColor rgb="FFFF5050"/>
                </patternFill>
              </fill>
            </x14:dxf>
          </x14:cfRule>
          <xm:sqref>B36:D36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9"/>
  <sheetViews>
    <sheetView zoomScaleNormal="100" workbookViewId="0">
      <selection activeCell="E32" sqref="E32"/>
    </sheetView>
  </sheetViews>
  <sheetFormatPr defaultColWidth="9.109375" defaultRowHeight="14.4" x14ac:dyDescent="0.3"/>
  <cols>
    <col min="1" max="1" width="15.44140625" customWidth="1"/>
    <col min="2" max="2" width="29.33203125" customWidth="1"/>
    <col min="3" max="3" width="24" customWidth="1"/>
    <col min="4" max="4" width="17.6640625" customWidth="1"/>
    <col min="5" max="5" width="17.44140625" customWidth="1"/>
    <col min="6" max="6" width="15.5546875" customWidth="1"/>
    <col min="7" max="7" width="16.33203125" customWidth="1"/>
    <col min="8" max="8" width="34.33203125" bestFit="1" customWidth="1"/>
    <col min="9" max="9" width="12.109375" bestFit="1" customWidth="1"/>
    <col min="10" max="10" width="13.88671875" bestFit="1" customWidth="1"/>
    <col min="11" max="11" width="8.33203125" bestFit="1" customWidth="1"/>
    <col min="12" max="12" width="10.109375" bestFit="1" customWidth="1"/>
  </cols>
  <sheetData>
    <row r="1" spans="1:6" ht="31.2" x14ac:dyDescent="0.6">
      <c r="A1" s="2" t="s">
        <v>69</v>
      </c>
    </row>
    <row r="3" spans="1:6" ht="21" x14ac:dyDescent="0.4">
      <c r="A3" s="92" t="s">
        <v>3</v>
      </c>
      <c r="B3" t="s">
        <v>136</v>
      </c>
    </row>
    <row r="4" spans="1:6" x14ac:dyDescent="0.3">
      <c r="A4" s="45" t="s">
        <v>70</v>
      </c>
    </row>
    <row r="5" spans="1:6" ht="30" x14ac:dyDescent="0.3">
      <c r="A5" s="3" t="s">
        <v>5</v>
      </c>
      <c r="B5" s="48" t="s">
        <v>77</v>
      </c>
      <c r="C5" s="47" t="s">
        <v>8</v>
      </c>
    </row>
    <row r="6" spans="1:6" x14ac:dyDescent="0.3">
      <c r="A6" s="4">
        <v>1</v>
      </c>
      <c r="B6" s="98"/>
      <c r="C6" s="4"/>
    </row>
    <row r="7" spans="1:6" x14ac:dyDescent="0.3">
      <c r="A7" s="4">
        <v>2</v>
      </c>
      <c r="B7" s="98"/>
      <c r="C7" s="4"/>
    </row>
    <row r="8" spans="1:6" x14ac:dyDescent="0.3">
      <c r="A8" s="4">
        <v>3</v>
      </c>
      <c r="B8" s="98"/>
      <c r="C8" s="4"/>
    </row>
    <row r="9" spans="1:6" x14ac:dyDescent="0.3">
      <c r="A9" s="4">
        <v>4</v>
      </c>
      <c r="B9" s="98"/>
      <c r="C9" s="4"/>
    </row>
    <row r="10" spans="1:6" x14ac:dyDescent="0.3">
      <c r="A10" s="4">
        <v>5</v>
      </c>
      <c r="B10" s="98"/>
      <c r="C10" s="4"/>
    </row>
    <row r="11" spans="1:6" x14ac:dyDescent="0.3">
      <c r="D11" s="65"/>
      <c r="E11" s="10"/>
      <c r="F11" s="10"/>
    </row>
    <row r="12" spans="1:6" x14ac:dyDescent="0.3">
      <c r="A12" s="45" t="s">
        <v>71</v>
      </c>
    </row>
    <row r="13" spans="1:6" x14ac:dyDescent="0.3">
      <c r="A13" s="3" t="s">
        <v>5</v>
      </c>
      <c r="B13" s="3" t="s">
        <v>72</v>
      </c>
      <c r="C13" s="3" t="s">
        <v>8</v>
      </c>
    </row>
    <row r="14" spans="1:6" x14ac:dyDescent="0.3">
      <c r="A14" s="4">
        <v>1</v>
      </c>
      <c r="B14" s="63"/>
      <c r="C14" s="4"/>
    </row>
    <row r="15" spans="1:6" x14ac:dyDescent="0.3">
      <c r="A15" s="4">
        <v>2</v>
      </c>
      <c r="B15" s="63"/>
      <c r="C15" s="4"/>
    </row>
    <row r="16" spans="1:6" x14ac:dyDescent="0.3">
      <c r="A16" s="4">
        <v>3</v>
      </c>
      <c r="B16" s="63"/>
      <c r="C16" s="4"/>
    </row>
    <row r="17" spans="1:4" x14ac:dyDescent="0.3">
      <c r="A17" s="4">
        <v>4</v>
      </c>
      <c r="B17" s="63"/>
      <c r="C17" s="4"/>
    </row>
    <row r="18" spans="1:4" x14ac:dyDescent="0.3">
      <c r="A18" s="4">
        <v>5</v>
      </c>
      <c r="B18" s="63"/>
      <c r="C18" s="4"/>
      <c r="D18" s="60"/>
    </row>
    <row r="19" spans="1:4" x14ac:dyDescent="0.3">
      <c r="B19" s="60"/>
    </row>
    <row r="20" spans="1:4" x14ac:dyDescent="0.3">
      <c r="A20" s="45" t="s">
        <v>73</v>
      </c>
    </row>
    <row r="21" spans="1:4" x14ac:dyDescent="0.3">
      <c r="A21" s="3" t="s">
        <v>5</v>
      </c>
      <c r="B21" s="3" t="s">
        <v>74</v>
      </c>
      <c r="C21" s="3" t="s">
        <v>8</v>
      </c>
    </row>
    <row r="22" spans="1:4" x14ac:dyDescent="0.3">
      <c r="A22" s="4">
        <v>1</v>
      </c>
      <c r="B22" s="35"/>
      <c r="C22" s="4"/>
    </row>
    <row r="23" spans="1:4" x14ac:dyDescent="0.3">
      <c r="A23" s="4">
        <v>2</v>
      </c>
      <c r="B23" s="35"/>
      <c r="C23" s="4"/>
    </row>
    <row r="24" spans="1:4" x14ac:dyDescent="0.3">
      <c r="A24" s="4">
        <v>3</v>
      </c>
      <c r="B24" s="35"/>
      <c r="C24" s="4"/>
    </row>
    <row r="25" spans="1:4" x14ac:dyDescent="0.3">
      <c r="A25" s="4">
        <v>4</v>
      </c>
      <c r="B25" s="35"/>
      <c r="C25" s="4"/>
    </row>
    <row r="26" spans="1:4" x14ac:dyDescent="0.3">
      <c r="A26" s="4">
        <v>5</v>
      </c>
      <c r="B26" s="35"/>
      <c r="C26" s="4"/>
    </row>
    <row r="27" spans="1:4" x14ac:dyDescent="0.3">
      <c r="B27" s="60"/>
    </row>
    <row r="28" spans="1:4" s="71" customFormat="1" x14ac:dyDescent="0.3">
      <c r="B28" s="105"/>
    </row>
    <row r="30" spans="1:4" ht="21" x14ac:dyDescent="0.4">
      <c r="A30" s="93" t="s">
        <v>11</v>
      </c>
    </row>
    <row r="31" spans="1:4" ht="30" customHeight="1" x14ac:dyDescent="0.35">
      <c r="A31" s="9" t="s">
        <v>75</v>
      </c>
    </row>
    <row r="32" spans="1:4" ht="15.6" x14ac:dyDescent="0.35">
      <c r="A32" s="101" t="s">
        <v>76</v>
      </c>
      <c r="B32" s="101"/>
      <c r="C32" s="101"/>
    </row>
    <row r="34" spans="1:12" ht="36.75" customHeight="1" x14ac:dyDescent="0.35">
      <c r="A34" s="3" t="s">
        <v>5</v>
      </c>
      <c r="B34" s="48" t="s">
        <v>77</v>
      </c>
      <c r="C34" s="56" t="s">
        <v>78</v>
      </c>
      <c r="D34" s="66"/>
      <c r="E34" s="67"/>
      <c r="F34" s="67"/>
    </row>
    <row r="35" spans="1:12" x14ac:dyDescent="0.3">
      <c r="A35" s="4">
        <v>1</v>
      </c>
      <c r="B35" s="4">
        <f>B6</f>
        <v>0</v>
      </c>
      <c r="C35" s="33">
        <f>0.524417*B35/1.645006</f>
        <v>0</v>
      </c>
      <c r="D35" s="57"/>
      <c r="E35" s="12"/>
      <c r="I35" s="15"/>
      <c r="J35" s="15"/>
      <c r="K35" s="37"/>
      <c r="L35" s="38"/>
    </row>
    <row r="36" spans="1:12" ht="15.75" customHeight="1" x14ac:dyDescent="0.3">
      <c r="A36" s="4">
        <v>2</v>
      </c>
      <c r="B36" s="4">
        <f>B7</f>
        <v>0</v>
      </c>
      <c r="C36" s="33">
        <f t="shared" ref="C36:C39" si="0">0.524417*B36/1.645006</f>
        <v>0</v>
      </c>
      <c r="D36" s="57"/>
      <c r="E36" s="12"/>
      <c r="I36" s="39"/>
      <c r="J36" s="37"/>
      <c r="K36" s="37"/>
      <c r="L36" s="37"/>
    </row>
    <row r="37" spans="1:12" ht="15.75" customHeight="1" x14ac:dyDescent="0.3">
      <c r="A37" s="4">
        <v>3</v>
      </c>
      <c r="B37" s="4">
        <f>B8</f>
        <v>0</v>
      </c>
      <c r="C37" s="33">
        <f t="shared" si="0"/>
        <v>0</v>
      </c>
      <c r="D37" s="57"/>
      <c r="E37" s="12"/>
      <c r="I37" s="40"/>
      <c r="J37" s="37"/>
      <c r="K37" s="37"/>
      <c r="L37" s="37"/>
    </row>
    <row r="38" spans="1:12" ht="16.5" customHeight="1" x14ac:dyDescent="0.3">
      <c r="A38" s="4">
        <v>4</v>
      </c>
      <c r="B38" s="4">
        <f>B9</f>
        <v>0</v>
      </c>
      <c r="C38" s="33">
        <f t="shared" si="0"/>
        <v>0</v>
      </c>
      <c r="D38" s="57"/>
      <c r="E38" s="12"/>
      <c r="I38" s="39"/>
      <c r="J38" s="37"/>
      <c r="K38" s="37"/>
      <c r="L38" s="37"/>
    </row>
    <row r="39" spans="1:12" x14ac:dyDescent="0.3">
      <c r="A39" s="4">
        <v>5</v>
      </c>
      <c r="B39" s="4">
        <f>B10</f>
        <v>0</v>
      </c>
      <c r="C39" s="33">
        <f t="shared" si="0"/>
        <v>0</v>
      </c>
      <c r="D39" s="57"/>
      <c r="E39" s="12"/>
      <c r="I39" s="41"/>
      <c r="J39" s="37"/>
      <c r="K39" s="37"/>
      <c r="L39" s="37"/>
    </row>
    <row r="40" spans="1:12" ht="18.75" customHeight="1" x14ac:dyDescent="0.3">
      <c r="I40" s="40"/>
      <c r="J40" s="37"/>
      <c r="K40" s="37"/>
      <c r="L40" s="37"/>
    </row>
    <row r="41" spans="1:12" ht="18" x14ac:dyDescent="0.35">
      <c r="A41" s="9" t="s">
        <v>79</v>
      </c>
      <c r="I41" s="42"/>
      <c r="J41" s="37"/>
      <c r="K41" s="37"/>
      <c r="L41" s="37"/>
    </row>
    <row r="42" spans="1:12" ht="15.6" x14ac:dyDescent="0.35">
      <c r="A42" s="101" t="s">
        <v>80</v>
      </c>
      <c r="B42" s="101"/>
      <c r="C42" s="101"/>
      <c r="D42" s="101"/>
      <c r="E42" s="101"/>
    </row>
    <row r="43" spans="1:12" x14ac:dyDescent="0.3">
      <c r="E43" s="46"/>
      <c r="F43" s="46"/>
    </row>
    <row r="44" spans="1:12" ht="15.6" x14ac:dyDescent="0.35">
      <c r="A44" s="13" t="s">
        <v>5</v>
      </c>
      <c r="B44" s="13" t="s">
        <v>81</v>
      </c>
      <c r="C44" s="13" t="s">
        <v>68</v>
      </c>
      <c r="D44" s="48" t="s">
        <v>149</v>
      </c>
      <c r="E44" s="48" t="s">
        <v>150</v>
      </c>
      <c r="F44" s="48" t="s">
        <v>151</v>
      </c>
    </row>
    <row r="45" spans="1:12" x14ac:dyDescent="0.3">
      <c r="A45" s="4">
        <v>1</v>
      </c>
      <c r="B45" s="70">
        <f>('TREES CL Approach'!D36+'HFLD Approach'!L56)</f>
        <v>0</v>
      </c>
      <c r="C45" s="70">
        <f>'Removals Approach'!D32</f>
        <v>0</v>
      </c>
      <c r="D45" s="76">
        <f>ABS(B45*C35)</f>
        <v>0</v>
      </c>
      <c r="E45" s="76">
        <f>C45*C35</f>
        <v>0</v>
      </c>
      <c r="F45" s="70">
        <f>ABS(D45)+ABS(E45)</f>
        <v>0</v>
      </c>
    </row>
    <row r="46" spans="1:12" x14ac:dyDescent="0.3">
      <c r="A46" s="4">
        <v>2</v>
      </c>
      <c r="B46" s="70">
        <f>('TREES CL Approach'!D37+'HFLD Approach'!L57)</f>
        <v>0</v>
      </c>
      <c r="C46" s="70">
        <f>'Removals Approach'!D33</f>
        <v>0</v>
      </c>
      <c r="D46" s="76">
        <f t="shared" ref="D46:D49" si="1">ABS(B46*C36)</f>
        <v>0</v>
      </c>
      <c r="E46" s="76">
        <f>C46*C36</f>
        <v>0</v>
      </c>
      <c r="F46" s="70">
        <f>ABS(D46)+ABS(E46)</f>
        <v>0</v>
      </c>
    </row>
    <row r="47" spans="1:12" x14ac:dyDescent="0.3">
      <c r="A47" s="4">
        <v>3</v>
      </c>
      <c r="B47" s="70">
        <f>('TREES CL Approach'!D38+'HFLD Approach'!L58)</f>
        <v>0</v>
      </c>
      <c r="C47" s="70">
        <f>'Removals Approach'!D34</f>
        <v>0</v>
      </c>
      <c r="D47" s="76">
        <f t="shared" si="1"/>
        <v>0</v>
      </c>
      <c r="E47" s="76">
        <f>C47*C37</f>
        <v>0</v>
      </c>
      <c r="F47" s="70">
        <f t="shared" ref="F47:F49" si="2">ABS(D47)+ABS(E47)</f>
        <v>0</v>
      </c>
    </row>
    <row r="48" spans="1:12" x14ac:dyDescent="0.3">
      <c r="A48" s="4">
        <v>4</v>
      </c>
      <c r="B48" s="70">
        <f>('TREES CL Approach'!D39+'HFLD Approach'!L59)</f>
        <v>0</v>
      </c>
      <c r="C48" s="70">
        <f>'Removals Approach'!D35</f>
        <v>0</v>
      </c>
      <c r="D48" s="76">
        <f t="shared" si="1"/>
        <v>0</v>
      </c>
      <c r="E48" s="76">
        <f>C48*C38</f>
        <v>0</v>
      </c>
      <c r="F48" s="70">
        <f t="shared" si="2"/>
        <v>0</v>
      </c>
    </row>
    <row r="49" spans="1:8" x14ac:dyDescent="0.3">
      <c r="A49" s="4">
        <v>5</v>
      </c>
      <c r="B49" s="70">
        <f>('TREES CL Approach'!D40+'HFLD Approach'!L60)</f>
        <v>0</v>
      </c>
      <c r="C49" s="70">
        <f>'Removals Approach'!D36</f>
        <v>0</v>
      </c>
      <c r="D49" s="76">
        <f t="shared" si="1"/>
        <v>0</v>
      </c>
      <c r="E49" s="76">
        <f>C49*C39</f>
        <v>0</v>
      </c>
      <c r="F49" s="70">
        <f t="shared" si="2"/>
        <v>0</v>
      </c>
    </row>
    <row r="51" spans="1:8" ht="18" x14ac:dyDescent="0.35">
      <c r="A51" s="9" t="s">
        <v>82</v>
      </c>
    </row>
    <row r="52" spans="1:8" ht="15.6" x14ac:dyDescent="0.35">
      <c r="A52" s="101" t="s">
        <v>83</v>
      </c>
      <c r="B52" s="101"/>
      <c r="C52" s="101"/>
      <c r="D52" s="101"/>
      <c r="E52" s="101"/>
    </row>
    <row r="54" spans="1:8" ht="15.6" x14ac:dyDescent="0.35">
      <c r="A54" s="13" t="s">
        <v>5</v>
      </c>
      <c r="B54" s="13" t="s">
        <v>81</v>
      </c>
      <c r="C54" s="13" t="s">
        <v>68</v>
      </c>
      <c r="D54" s="13" t="s">
        <v>84</v>
      </c>
      <c r="E54" s="13" t="s">
        <v>146</v>
      </c>
      <c r="F54" s="13" t="s">
        <v>147</v>
      </c>
      <c r="G54" s="13" t="s">
        <v>148</v>
      </c>
    </row>
    <row r="55" spans="1:8" x14ac:dyDescent="0.3">
      <c r="A55" s="4">
        <v>1</v>
      </c>
      <c r="B55" s="70">
        <f>('TREES CL Approach'!D36+'HFLD Approach'!L56)</f>
        <v>0</v>
      </c>
      <c r="C55" s="70">
        <f>'Removals Approach'!D32</f>
        <v>0</v>
      </c>
      <c r="D55" s="35">
        <f>IF(B55&lt;0,0,B14)</f>
        <v>0</v>
      </c>
      <c r="E55" s="70">
        <f>B55*D55</f>
        <v>0</v>
      </c>
      <c r="F55" s="76">
        <f>C55*D55</f>
        <v>0</v>
      </c>
      <c r="G55" s="76">
        <f>E55+F55</f>
        <v>0</v>
      </c>
      <c r="H55" s="58"/>
    </row>
    <row r="56" spans="1:8" x14ac:dyDescent="0.3">
      <c r="A56" s="4">
        <v>2</v>
      </c>
      <c r="B56" s="70">
        <f>('TREES CL Approach'!D37+'HFLD Approach'!L57)</f>
        <v>0</v>
      </c>
      <c r="C56" s="70">
        <f>'Removals Approach'!D33</f>
        <v>0</v>
      </c>
      <c r="D56" s="35">
        <f>IF(B56&lt;0,0,B15)</f>
        <v>0</v>
      </c>
      <c r="E56" s="70">
        <f t="shared" ref="E56:E59" si="3">B56*D56</f>
        <v>0</v>
      </c>
      <c r="F56" s="76">
        <f t="shared" ref="F56:F59" si="4">C56*D56</f>
        <v>0</v>
      </c>
      <c r="G56" s="76">
        <f t="shared" ref="G56:G59" si="5">E56+F56</f>
        <v>0</v>
      </c>
    </row>
    <row r="57" spans="1:8" x14ac:dyDescent="0.3">
      <c r="A57" s="4">
        <v>3</v>
      </c>
      <c r="B57" s="70">
        <f>('TREES CL Approach'!D38+'HFLD Approach'!L58)</f>
        <v>0</v>
      </c>
      <c r="C57" s="70">
        <f>'Removals Approach'!D34</f>
        <v>0</v>
      </c>
      <c r="D57" s="35">
        <f>IF(B57&lt;0,0,B16)</f>
        <v>0</v>
      </c>
      <c r="E57" s="70">
        <f t="shared" si="3"/>
        <v>0</v>
      </c>
      <c r="F57" s="76">
        <f t="shared" si="4"/>
        <v>0</v>
      </c>
      <c r="G57" s="76">
        <f t="shared" si="5"/>
        <v>0</v>
      </c>
    </row>
    <row r="58" spans="1:8" x14ac:dyDescent="0.3">
      <c r="A58" s="4">
        <v>4</v>
      </c>
      <c r="B58" s="70">
        <f>('TREES CL Approach'!D39+'HFLD Approach'!L59)</f>
        <v>0</v>
      </c>
      <c r="C58" s="70">
        <f>'Removals Approach'!D35</f>
        <v>0</v>
      </c>
      <c r="D58" s="35">
        <f>IF(B58&lt;0,0,B17)</f>
        <v>0</v>
      </c>
      <c r="E58" s="70">
        <f t="shared" si="3"/>
        <v>0</v>
      </c>
      <c r="F58" s="76">
        <f t="shared" si="4"/>
        <v>0</v>
      </c>
      <c r="G58" s="76">
        <f t="shared" si="5"/>
        <v>0</v>
      </c>
    </row>
    <row r="59" spans="1:8" x14ac:dyDescent="0.3">
      <c r="A59" s="4">
        <v>5</v>
      </c>
      <c r="B59" s="70">
        <f>('TREES CL Approach'!D40+'HFLD Approach'!L60)</f>
        <v>0</v>
      </c>
      <c r="C59" s="70">
        <f>'Removals Approach'!D36</f>
        <v>0</v>
      </c>
      <c r="D59" s="35">
        <f>IF(B59&lt;0,0,B18)</f>
        <v>0</v>
      </c>
      <c r="E59" s="70">
        <f t="shared" si="3"/>
        <v>0</v>
      </c>
      <c r="F59" s="76">
        <f t="shared" si="4"/>
        <v>0</v>
      </c>
      <c r="G59" s="76">
        <f t="shared" si="5"/>
        <v>0</v>
      </c>
    </row>
    <row r="61" spans="1:8" ht="18" x14ac:dyDescent="0.35">
      <c r="A61" s="9" t="s">
        <v>85</v>
      </c>
    </row>
    <row r="62" spans="1:8" ht="15.6" x14ac:dyDescent="0.35">
      <c r="A62" s="101" t="s">
        <v>86</v>
      </c>
      <c r="B62" s="101"/>
      <c r="C62" s="101"/>
      <c r="D62" s="101"/>
      <c r="E62" s="101"/>
    </row>
    <row r="64" spans="1:8" ht="15.6" x14ac:dyDescent="0.35">
      <c r="A64" s="13" t="s">
        <v>5</v>
      </c>
      <c r="B64" s="13" t="s">
        <v>81</v>
      </c>
      <c r="C64" s="13" t="s">
        <v>68</v>
      </c>
      <c r="D64" s="13" t="s">
        <v>74</v>
      </c>
      <c r="E64" s="13" t="s">
        <v>152</v>
      </c>
      <c r="F64" s="13" t="s">
        <v>153</v>
      </c>
      <c r="G64" s="13" t="s">
        <v>154</v>
      </c>
    </row>
    <row r="65" spans="1:7" x14ac:dyDescent="0.3">
      <c r="A65" s="4">
        <v>1</v>
      </c>
      <c r="B65" s="70">
        <f>('TREES CL Approach'!D36+'HFLD Approach'!L56)</f>
        <v>0</v>
      </c>
      <c r="C65" s="70">
        <f>'Removals Approach'!D32</f>
        <v>0</v>
      </c>
      <c r="D65" s="35">
        <f>IF(B65&lt;0,0,B22)</f>
        <v>0</v>
      </c>
      <c r="E65" s="70">
        <f>B65*D65</f>
        <v>0</v>
      </c>
      <c r="F65" s="59">
        <f>C65*D65</f>
        <v>0</v>
      </c>
      <c r="G65" s="59">
        <f>E65+F65</f>
        <v>0</v>
      </c>
    </row>
    <row r="66" spans="1:7" x14ac:dyDescent="0.3">
      <c r="A66" s="4">
        <v>2</v>
      </c>
      <c r="B66" s="70">
        <f>('TREES CL Approach'!D37+'HFLD Approach'!L57)</f>
        <v>0</v>
      </c>
      <c r="C66" s="70">
        <f>'Removals Approach'!D33</f>
        <v>0</v>
      </c>
      <c r="D66" s="35">
        <f>IF(B66&lt;0,0,B23)</f>
        <v>0</v>
      </c>
      <c r="E66" s="70">
        <f t="shared" ref="E66:E69" si="6">B66*D66</f>
        <v>0</v>
      </c>
      <c r="F66" s="59">
        <f t="shared" ref="F66:F69" si="7">C66*D66</f>
        <v>0</v>
      </c>
      <c r="G66" s="59">
        <f t="shared" ref="G66:G69" si="8">E66+F66</f>
        <v>0</v>
      </c>
    </row>
    <row r="67" spans="1:7" x14ac:dyDescent="0.3">
      <c r="A67" s="4">
        <v>3</v>
      </c>
      <c r="B67" s="70">
        <f>('TREES CL Approach'!D38+'HFLD Approach'!L58)</f>
        <v>0</v>
      </c>
      <c r="C67" s="70">
        <f>'Removals Approach'!D34</f>
        <v>0</v>
      </c>
      <c r="D67" s="35">
        <f>IF(B67&lt;0,0,B24)</f>
        <v>0</v>
      </c>
      <c r="E67" s="70">
        <f t="shared" si="6"/>
        <v>0</v>
      </c>
      <c r="F67" s="59">
        <f t="shared" si="7"/>
        <v>0</v>
      </c>
      <c r="G67" s="59">
        <f t="shared" si="8"/>
        <v>0</v>
      </c>
    </row>
    <row r="68" spans="1:7" x14ac:dyDescent="0.3">
      <c r="A68" s="4">
        <v>4</v>
      </c>
      <c r="B68" s="70">
        <f>('TREES CL Approach'!D39+'HFLD Approach'!L59)</f>
        <v>0</v>
      </c>
      <c r="C68" s="70">
        <f>'Removals Approach'!D35</f>
        <v>0</v>
      </c>
      <c r="D68" s="35">
        <f>IF(B68&lt;0,0,B25)</f>
        <v>0</v>
      </c>
      <c r="E68" s="70">
        <f t="shared" si="6"/>
        <v>0</v>
      </c>
      <c r="F68" s="59">
        <f t="shared" si="7"/>
        <v>0</v>
      </c>
      <c r="G68" s="59">
        <f t="shared" si="8"/>
        <v>0</v>
      </c>
    </row>
    <row r="69" spans="1:7" x14ac:dyDescent="0.3">
      <c r="A69" s="4">
        <v>5</v>
      </c>
      <c r="B69" s="70">
        <f>('TREES CL Approach'!D40+'HFLD Approach'!L60)</f>
        <v>0</v>
      </c>
      <c r="C69" s="70">
        <f>'Removals Approach'!D36</f>
        <v>0</v>
      </c>
      <c r="D69" s="35">
        <f>IF(B69&lt;0,0,B26)</f>
        <v>0</v>
      </c>
      <c r="E69" s="70">
        <f t="shared" si="6"/>
        <v>0</v>
      </c>
      <c r="F69" s="59">
        <f t="shared" si="7"/>
        <v>0</v>
      </c>
      <c r="G69" s="59">
        <f t="shared" si="8"/>
        <v>0</v>
      </c>
    </row>
  </sheetData>
  <mergeCells count="4">
    <mergeCell ref="A32:C32"/>
    <mergeCell ref="A42:E42"/>
    <mergeCell ref="A52:E52"/>
    <mergeCell ref="A62:E62"/>
  </mergeCells>
  <phoneticPr fontId="27" type="noConversion"/>
  <conditionalFormatting sqref="B65:B69">
    <cfRule type="cellIs" dxfId="17" priority="6" operator="lessThan">
      <formula>0</formula>
    </cfRule>
  </conditionalFormatting>
  <conditionalFormatting sqref="B55:C59">
    <cfRule type="cellIs" dxfId="16" priority="15" operator="lessThan">
      <formula>0</formula>
    </cfRule>
  </conditionalFormatting>
  <conditionalFormatting sqref="B45:E49">
    <cfRule type="cellIs" dxfId="15" priority="16" operator="lessThan">
      <formula>0</formula>
    </cfRule>
  </conditionalFormatting>
  <conditionalFormatting sqref="D55">
    <cfRule type="expression" dxfId="14" priority="11">
      <formula>$B$55&lt;0</formula>
    </cfRule>
  </conditionalFormatting>
  <conditionalFormatting sqref="D56">
    <cfRule type="expression" dxfId="13" priority="10">
      <formula>$B$56&lt;0</formula>
    </cfRule>
  </conditionalFormatting>
  <conditionalFormatting sqref="D57">
    <cfRule type="expression" dxfId="12" priority="9">
      <formula>$B$57&lt;0</formula>
    </cfRule>
  </conditionalFormatting>
  <conditionalFormatting sqref="D58">
    <cfRule type="expression" dxfId="11" priority="8">
      <formula>$B$58&lt;0</formula>
    </cfRule>
  </conditionalFormatting>
  <conditionalFormatting sqref="D59">
    <cfRule type="expression" dxfId="10" priority="7">
      <formula>$B$59&lt;0</formula>
    </cfRule>
  </conditionalFormatting>
  <conditionalFormatting sqref="D65">
    <cfRule type="expression" dxfId="9" priority="5">
      <formula>$B$65&lt;0</formula>
    </cfRule>
  </conditionalFormatting>
  <conditionalFormatting sqref="D66">
    <cfRule type="expression" dxfId="8" priority="4">
      <formula>$B$66&lt;0</formula>
    </cfRule>
  </conditionalFormatting>
  <conditionalFormatting sqref="D67">
    <cfRule type="expression" dxfId="7" priority="3">
      <formula>$B$67&lt;0</formula>
    </cfRule>
  </conditionalFormatting>
  <conditionalFormatting sqref="D68">
    <cfRule type="expression" dxfId="6" priority="2">
      <formula>$B$68&lt;0</formula>
    </cfRule>
  </conditionalFormatting>
  <conditionalFormatting sqref="D69">
    <cfRule type="expression" dxfId="5" priority="1">
      <formula>$B$69&lt;0</formula>
    </cfRule>
  </conditionalFormatting>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workbookViewId="0">
      <selection activeCell="D1" sqref="D1"/>
    </sheetView>
  </sheetViews>
  <sheetFormatPr defaultColWidth="9.109375" defaultRowHeight="14.4" x14ac:dyDescent="0.3"/>
  <cols>
    <col min="1" max="1" width="24.109375" customWidth="1"/>
    <col min="2" max="2" width="26.33203125" customWidth="1"/>
    <col min="3" max="3" width="34.77734375" customWidth="1"/>
    <col min="4" max="4" width="14.5546875" customWidth="1"/>
    <col min="5" max="5" width="15.6640625" customWidth="1"/>
  </cols>
  <sheetData>
    <row r="1" spans="1:3" ht="31.2" x14ac:dyDescent="0.6">
      <c r="A1" s="2" t="s">
        <v>87</v>
      </c>
    </row>
    <row r="3" spans="1:3" ht="21" x14ac:dyDescent="0.4">
      <c r="A3" s="92" t="s">
        <v>3</v>
      </c>
    </row>
    <row r="4" spans="1:3" ht="21" x14ac:dyDescent="0.4">
      <c r="A4" s="8"/>
    </row>
    <row r="5" spans="1:3" x14ac:dyDescent="0.3">
      <c r="A5" s="3" t="s">
        <v>88</v>
      </c>
      <c r="B5" s="3" t="s">
        <v>89</v>
      </c>
      <c r="C5" s="3" t="s">
        <v>8</v>
      </c>
    </row>
    <row r="6" spans="1:3" ht="15.6" x14ac:dyDescent="0.35">
      <c r="A6" s="5" t="s">
        <v>90</v>
      </c>
      <c r="B6" s="70">
        <f>'TREES CL Approach'!D36</f>
        <v>0</v>
      </c>
      <c r="C6" s="5" t="s">
        <v>91</v>
      </c>
    </row>
    <row r="7" spans="1:3" ht="15.6" x14ac:dyDescent="0.35">
      <c r="A7" s="5" t="s">
        <v>92</v>
      </c>
      <c r="B7" s="70">
        <f>'HFLD Approach'!L56</f>
        <v>0</v>
      </c>
      <c r="C7" s="5" t="s">
        <v>93</v>
      </c>
    </row>
    <row r="8" spans="1:3" ht="15.6" x14ac:dyDescent="0.35">
      <c r="A8" s="5" t="s">
        <v>94</v>
      </c>
      <c r="B8" s="70">
        <f>'Removals Approach'!D32</f>
        <v>0</v>
      </c>
      <c r="C8" s="5" t="s">
        <v>95</v>
      </c>
    </row>
    <row r="9" spans="1:3" ht="15.6" x14ac:dyDescent="0.35">
      <c r="A9" s="49" t="s">
        <v>159</v>
      </c>
      <c r="B9" s="81">
        <f>Deductions!D45</f>
        <v>0</v>
      </c>
      <c r="C9" s="49" t="s">
        <v>96</v>
      </c>
    </row>
    <row r="10" spans="1:3" ht="15.6" x14ac:dyDescent="0.35">
      <c r="A10" s="49" t="s">
        <v>160</v>
      </c>
      <c r="B10" s="81">
        <f>Deductions!E45</f>
        <v>0</v>
      </c>
      <c r="C10" s="49" t="s">
        <v>96</v>
      </c>
    </row>
    <row r="11" spans="1:3" ht="15.6" x14ac:dyDescent="0.35">
      <c r="A11" s="5" t="s">
        <v>155</v>
      </c>
      <c r="B11" s="70">
        <f>Deductions!E55</f>
        <v>0</v>
      </c>
      <c r="C11" s="5" t="s">
        <v>96</v>
      </c>
    </row>
    <row r="12" spans="1:3" ht="15.6" x14ac:dyDescent="0.35">
      <c r="A12" s="5" t="s">
        <v>156</v>
      </c>
      <c r="B12" s="70">
        <f>Deductions!F55</f>
        <v>0</v>
      </c>
      <c r="C12" s="5" t="s">
        <v>96</v>
      </c>
    </row>
    <row r="13" spans="1:3" ht="15.6" x14ac:dyDescent="0.35">
      <c r="A13" s="5" t="s">
        <v>157</v>
      </c>
      <c r="B13" s="70">
        <f>Deductions!E65</f>
        <v>0</v>
      </c>
      <c r="C13" s="5" t="s">
        <v>96</v>
      </c>
    </row>
    <row r="14" spans="1:3" ht="15.6" x14ac:dyDescent="0.35">
      <c r="A14" s="5" t="s">
        <v>158</v>
      </c>
      <c r="B14" s="70">
        <f>Deductions!F65</f>
        <v>0</v>
      </c>
      <c r="C14" s="5" t="s">
        <v>96</v>
      </c>
    </row>
    <row r="15" spans="1:3" ht="33.75" customHeight="1" x14ac:dyDescent="0.35">
      <c r="A15" s="5" t="s">
        <v>139</v>
      </c>
      <c r="B15" s="76">
        <v>0</v>
      </c>
      <c r="C15" s="85" t="s">
        <v>140</v>
      </c>
    </row>
    <row r="17" spans="1:5" s="71" customFormat="1" x14ac:dyDescent="0.3"/>
    <row r="19" spans="1:5" ht="21" x14ac:dyDescent="0.4">
      <c r="A19" s="93" t="s">
        <v>11</v>
      </c>
    </row>
    <row r="21" spans="1:5" ht="18" x14ac:dyDescent="0.35">
      <c r="A21" s="51" t="s">
        <v>138</v>
      </c>
      <c r="B21" s="50"/>
      <c r="C21" s="50"/>
    </row>
    <row r="22" spans="1:5" ht="15.6" x14ac:dyDescent="0.35">
      <c r="A22" s="104" t="s">
        <v>185</v>
      </c>
      <c r="B22" s="104"/>
      <c r="C22" s="104"/>
    </row>
    <row r="23" spans="1:5" ht="18" x14ac:dyDescent="0.35">
      <c r="A23" s="1"/>
    </row>
    <row r="24" spans="1:5" x14ac:dyDescent="0.3">
      <c r="A24" s="43" t="s">
        <v>97</v>
      </c>
      <c r="B24" s="83">
        <f>(B6+B7)-B9-B11-B13</f>
        <v>0</v>
      </c>
      <c r="C24" s="84"/>
      <c r="D24" s="7"/>
      <c r="E24" s="7"/>
    </row>
    <row r="27" spans="1:5" ht="18" x14ac:dyDescent="0.35">
      <c r="A27" s="51" t="s">
        <v>98</v>
      </c>
      <c r="B27" s="50"/>
      <c r="C27" s="50"/>
    </row>
    <row r="28" spans="1:5" ht="15.6" x14ac:dyDescent="0.35">
      <c r="A28" s="104" t="s">
        <v>186</v>
      </c>
      <c r="B28" s="104"/>
      <c r="C28" s="104"/>
    </row>
    <row r="29" spans="1:5" ht="18" x14ac:dyDescent="0.35">
      <c r="A29" s="1"/>
    </row>
    <row r="30" spans="1:5" x14ac:dyDescent="0.3">
      <c r="A30" s="43" t="s">
        <v>99</v>
      </c>
      <c r="B30" s="83">
        <f>IF(B8=0,0,B8-B10-B12-B14)</f>
        <v>0</v>
      </c>
      <c r="C30" s="7"/>
      <c r="D30" s="7"/>
      <c r="E30" s="7"/>
    </row>
    <row r="33" spans="1:4" ht="18" x14ac:dyDescent="0.35">
      <c r="A33" s="1" t="s">
        <v>100</v>
      </c>
    </row>
    <row r="34" spans="1:4" ht="15.6" x14ac:dyDescent="0.35">
      <c r="A34" s="101" t="s">
        <v>142</v>
      </c>
      <c r="B34" s="101"/>
      <c r="C34" s="101"/>
    </row>
    <row r="35" spans="1:4" ht="18.600000000000001" thickBot="1" x14ac:dyDescent="0.4">
      <c r="A35" s="1"/>
    </row>
    <row r="36" spans="1:4" ht="15" thickBot="1" x14ac:dyDescent="0.35">
      <c r="A36" s="43" t="s">
        <v>101</v>
      </c>
      <c r="B36" s="87">
        <f>ROUND(B30+B24-B15, 0)</f>
        <v>0</v>
      </c>
      <c r="C36" s="68"/>
      <c r="D36" s="64"/>
    </row>
    <row r="37" spans="1:4" x14ac:dyDescent="0.3">
      <c r="A37" s="60" t="s">
        <v>102</v>
      </c>
    </row>
  </sheetData>
  <mergeCells count="3">
    <mergeCell ref="A22:C22"/>
    <mergeCell ref="A28:C28"/>
    <mergeCell ref="A34:C34"/>
  </mergeCells>
  <conditionalFormatting sqref="B6:B15">
    <cfRule type="cellIs" dxfId="4" priority="1" operator="lessThan">
      <formula>0</formula>
    </cfRule>
  </conditionalFormatting>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7"/>
  <sheetViews>
    <sheetView workbookViewId="0">
      <selection activeCell="D1" sqref="D1"/>
    </sheetView>
  </sheetViews>
  <sheetFormatPr defaultColWidth="9.109375" defaultRowHeight="14.4" x14ac:dyDescent="0.3"/>
  <cols>
    <col min="1" max="1" width="23.5546875" customWidth="1"/>
    <col min="2" max="2" width="26.6640625" customWidth="1"/>
    <col min="3" max="3" width="35" customWidth="1"/>
    <col min="4" max="4" width="14.5546875" customWidth="1"/>
    <col min="5" max="5" width="15.6640625" customWidth="1"/>
  </cols>
  <sheetData>
    <row r="1" spans="1:3" ht="31.2" x14ac:dyDescent="0.6">
      <c r="A1" s="2" t="s">
        <v>103</v>
      </c>
    </row>
    <row r="3" spans="1:3" ht="21" x14ac:dyDescent="0.4">
      <c r="A3" s="92" t="s">
        <v>3</v>
      </c>
    </row>
    <row r="4" spans="1:3" ht="21" x14ac:dyDescent="0.4">
      <c r="A4" s="8"/>
    </row>
    <row r="5" spans="1:3" x14ac:dyDescent="0.3">
      <c r="A5" s="3" t="s">
        <v>88</v>
      </c>
      <c r="B5" s="3" t="s">
        <v>89</v>
      </c>
      <c r="C5" s="3" t="s">
        <v>8</v>
      </c>
    </row>
    <row r="6" spans="1:3" ht="15.6" x14ac:dyDescent="0.35">
      <c r="A6" s="5" t="s">
        <v>104</v>
      </c>
      <c r="B6" s="70">
        <f>'TREES CL Approach'!D37</f>
        <v>0</v>
      </c>
      <c r="C6" s="5" t="s">
        <v>91</v>
      </c>
    </row>
    <row r="7" spans="1:3" ht="15.6" x14ac:dyDescent="0.35">
      <c r="A7" s="5" t="s">
        <v>105</v>
      </c>
      <c r="B7" s="70">
        <f>'HFLD Approach'!L57</f>
        <v>0</v>
      </c>
      <c r="C7" s="5" t="s">
        <v>93</v>
      </c>
    </row>
    <row r="8" spans="1:3" ht="15.6" x14ac:dyDescent="0.35">
      <c r="A8" s="5" t="s">
        <v>106</v>
      </c>
      <c r="B8" s="70">
        <f>'Removals Approach'!D33</f>
        <v>0</v>
      </c>
      <c r="C8" s="5" t="s">
        <v>95</v>
      </c>
    </row>
    <row r="9" spans="1:3" ht="15.6" x14ac:dyDescent="0.35">
      <c r="A9" s="49" t="s">
        <v>161</v>
      </c>
      <c r="B9" s="81">
        <f>Deductions!D46</f>
        <v>0</v>
      </c>
      <c r="C9" s="49" t="s">
        <v>96</v>
      </c>
    </row>
    <row r="10" spans="1:3" ht="15.6" x14ac:dyDescent="0.35">
      <c r="A10" s="49" t="s">
        <v>162</v>
      </c>
      <c r="B10" s="81">
        <f>Deductions!E46</f>
        <v>0</v>
      </c>
      <c r="C10" s="49" t="s">
        <v>96</v>
      </c>
    </row>
    <row r="11" spans="1:3" ht="15.6" x14ac:dyDescent="0.35">
      <c r="A11" s="5" t="s">
        <v>163</v>
      </c>
      <c r="B11" s="81">
        <f>Deductions!E56</f>
        <v>0</v>
      </c>
      <c r="C11" s="49" t="s">
        <v>96</v>
      </c>
    </row>
    <row r="12" spans="1:3" ht="15.6" x14ac:dyDescent="0.35">
      <c r="A12" s="5" t="s">
        <v>164</v>
      </c>
      <c r="B12" s="81">
        <f>Deductions!F56</f>
        <v>0</v>
      </c>
      <c r="C12" s="49" t="s">
        <v>96</v>
      </c>
    </row>
    <row r="13" spans="1:3" ht="15.6" x14ac:dyDescent="0.35">
      <c r="A13" s="5" t="s">
        <v>165</v>
      </c>
      <c r="B13" s="81">
        <f>Deductions!E66</f>
        <v>0</v>
      </c>
      <c r="C13" s="49" t="s">
        <v>96</v>
      </c>
    </row>
    <row r="14" spans="1:3" ht="15.6" x14ac:dyDescent="0.35">
      <c r="A14" s="5" t="s">
        <v>166</v>
      </c>
      <c r="B14" s="81">
        <f>Deductions!F66</f>
        <v>0</v>
      </c>
      <c r="C14" s="49" t="s">
        <v>96</v>
      </c>
    </row>
    <row r="15" spans="1:3" ht="32.25" customHeight="1" x14ac:dyDescent="0.35">
      <c r="A15" s="5" t="s">
        <v>141</v>
      </c>
      <c r="B15" s="76">
        <v>0</v>
      </c>
      <c r="C15" s="85" t="s">
        <v>140</v>
      </c>
    </row>
    <row r="16" spans="1:3" x14ac:dyDescent="0.3">
      <c r="A16" s="50"/>
      <c r="B16" s="86"/>
      <c r="C16" s="50"/>
    </row>
    <row r="17" spans="1:5" s="71" customFormat="1" x14ac:dyDescent="0.3">
      <c r="A17" s="106"/>
      <c r="B17" s="107"/>
      <c r="C17" s="106"/>
    </row>
    <row r="18" spans="1:5" x14ac:dyDescent="0.3">
      <c r="A18" s="50"/>
      <c r="B18" s="50"/>
      <c r="C18" s="50"/>
    </row>
    <row r="19" spans="1:5" ht="21" x14ac:dyDescent="0.4">
      <c r="A19" s="96" t="s">
        <v>11</v>
      </c>
      <c r="B19" s="50"/>
      <c r="C19" s="50"/>
    </row>
    <row r="20" spans="1:5" x14ac:dyDescent="0.3">
      <c r="A20" s="50"/>
      <c r="B20" s="50"/>
      <c r="C20" s="50"/>
    </row>
    <row r="21" spans="1:5" ht="18" x14ac:dyDescent="0.35">
      <c r="A21" s="51" t="s">
        <v>138</v>
      </c>
      <c r="B21" s="50"/>
      <c r="C21" s="50"/>
    </row>
    <row r="22" spans="1:5" ht="15.6" x14ac:dyDescent="0.35">
      <c r="A22" s="104" t="s">
        <v>185</v>
      </c>
      <c r="B22" s="104"/>
      <c r="C22" s="104"/>
    </row>
    <row r="23" spans="1:5" ht="18" x14ac:dyDescent="0.35">
      <c r="A23" s="51"/>
      <c r="B23" s="50"/>
      <c r="C23" s="50"/>
    </row>
    <row r="24" spans="1:5" x14ac:dyDescent="0.3">
      <c r="A24" s="52" t="s">
        <v>107</v>
      </c>
      <c r="B24" s="83">
        <f>(B6+B7)-B9-B11-B13</f>
        <v>0</v>
      </c>
      <c r="C24" s="53"/>
      <c r="D24" s="7"/>
      <c r="E24" s="7"/>
    </row>
    <row r="25" spans="1:5" x14ac:dyDescent="0.3">
      <c r="A25" s="50"/>
      <c r="B25" s="50"/>
      <c r="C25" s="50"/>
    </row>
    <row r="26" spans="1:5" x14ac:dyDescent="0.3">
      <c r="A26" s="50"/>
      <c r="B26" s="50"/>
      <c r="C26" s="50"/>
    </row>
    <row r="27" spans="1:5" ht="18" x14ac:dyDescent="0.35">
      <c r="A27" s="51" t="s">
        <v>98</v>
      </c>
      <c r="B27" s="50"/>
      <c r="C27" s="50"/>
    </row>
    <row r="28" spans="1:5" ht="15.6" x14ac:dyDescent="0.35">
      <c r="A28" s="104" t="s">
        <v>186</v>
      </c>
      <c r="B28" s="104"/>
      <c r="C28" s="104"/>
    </row>
    <row r="29" spans="1:5" ht="18" x14ac:dyDescent="0.35">
      <c r="A29" s="51"/>
      <c r="B29" s="50"/>
      <c r="C29" s="50"/>
    </row>
    <row r="30" spans="1:5" x14ac:dyDescent="0.3">
      <c r="A30" s="52" t="s">
        <v>108</v>
      </c>
      <c r="B30" s="83">
        <f>IF(B8=0,0,B8-B10-B12-B14)</f>
        <v>0</v>
      </c>
      <c r="C30" s="53"/>
      <c r="D30" s="7"/>
      <c r="E30" s="7"/>
    </row>
    <row r="33" spans="1:3" ht="18" x14ac:dyDescent="0.35">
      <c r="A33" s="1" t="s">
        <v>100</v>
      </c>
    </row>
    <row r="34" spans="1:3" ht="15.6" x14ac:dyDescent="0.35">
      <c r="A34" s="101" t="s">
        <v>142</v>
      </c>
      <c r="B34" s="101"/>
      <c r="C34" s="101"/>
    </row>
    <row r="35" spans="1:3" ht="18.600000000000001" thickBot="1" x14ac:dyDescent="0.4">
      <c r="A35" s="1"/>
    </row>
    <row r="36" spans="1:3" ht="15" thickBot="1" x14ac:dyDescent="0.35">
      <c r="A36" s="43" t="s">
        <v>109</v>
      </c>
      <c r="B36" s="87">
        <f>ROUND(B30+B24-B15, 0)</f>
        <v>0</v>
      </c>
      <c r="C36" s="68"/>
    </row>
    <row r="37" spans="1:3" x14ac:dyDescent="0.3">
      <c r="A37" s="60" t="s">
        <v>102</v>
      </c>
    </row>
  </sheetData>
  <mergeCells count="3">
    <mergeCell ref="A22:C22"/>
    <mergeCell ref="A28:C28"/>
    <mergeCell ref="A34:C34"/>
  </mergeCells>
  <conditionalFormatting sqref="B6:B15">
    <cfRule type="cellIs" dxfId="3" priority="1" operator="lessThan">
      <formula>0</formula>
    </cfRule>
  </conditionalFormatting>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7"/>
  <sheetViews>
    <sheetView workbookViewId="0">
      <selection activeCell="D1" sqref="D1"/>
    </sheetView>
  </sheetViews>
  <sheetFormatPr defaultColWidth="9.109375" defaultRowHeight="14.4" x14ac:dyDescent="0.3"/>
  <cols>
    <col min="1" max="1" width="23.5546875" style="50" customWidth="1"/>
    <col min="2" max="2" width="26.6640625" style="50" customWidth="1"/>
    <col min="3" max="3" width="34.109375" style="50" customWidth="1"/>
    <col min="4" max="4" width="14.5546875" style="50" customWidth="1"/>
    <col min="5" max="5" width="15.6640625" style="50" customWidth="1"/>
    <col min="6" max="16384" width="9.109375" style="50"/>
  </cols>
  <sheetData>
    <row r="1" spans="1:3" ht="31.2" x14ac:dyDescent="0.6">
      <c r="A1" s="54" t="s">
        <v>110</v>
      </c>
    </row>
    <row r="3" spans="1:3" ht="21" x14ac:dyDescent="0.4">
      <c r="A3" s="97" t="s">
        <v>3</v>
      </c>
    </row>
    <row r="4" spans="1:3" ht="21" x14ac:dyDescent="0.4">
      <c r="A4" s="55"/>
    </row>
    <row r="5" spans="1:3" x14ac:dyDescent="0.3">
      <c r="A5" s="47" t="s">
        <v>88</v>
      </c>
      <c r="B5" s="47" t="s">
        <v>89</v>
      </c>
      <c r="C5" s="47" t="s">
        <v>8</v>
      </c>
    </row>
    <row r="6" spans="1:3" ht="15.6" x14ac:dyDescent="0.35">
      <c r="A6" s="49" t="s">
        <v>111</v>
      </c>
      <c r="B6" s="81">
        <f>'TREES CL Approach'!D38</f>
        <v>0</v>
      </c>
      <c r="C6" s="49" t="s">
        <v>91</v>
      </c>
    </row>
    <row r="7" spans="1:3" ht="15.6" x14ac:dyDescent="0.35">
      <c r="A7" s="49" t="s">
        <v>112</v>
      </c>
      <c r="B7" s="81">
        <f>'HFLD Approach'!L58</f>
        <v>0</v>
      </c>
      <c r="C7" s="49" t="s">
        <v>93</v>
      </c>
    </row>
    <row r="8" spans="1:3" ht="15.6" x14ac:dyDescent="0.35">
      <c r="A8" s="49" t="s">
        <v>113</v>
      </c>
      <c r="B8" s="81">
        <f>'Removals Approach'!D34</f>
        <v>0</v>
      </c>
      <c r="C8" s="49" t="s">
        <v>95</v>
      </c>
    </row>
    <row r="9" spans="1:3" ht="15.6" x14ac:dyDescent="0.35">
      <c r="A9" s="49" t="s">
        <v>167</v>
      </c>
      <c r="B9" s="81">
        <f>Deductions!D47</f>
        <v>0</v>
      </c>
      <c r="C9" s="49" t="s">
        <v>96</v>
      </c>
    </row>
    <row r="10" spans="1:3" ht="15.6" x14ac:dyDescent="0.35">
      <c r="A10" s="49" t="s">
        <v>168</v>
      </c>
      <c r="B10" s="81">
        <f>Deductions!E47</f>
        <v>0</v>
      </c>
      <c r="C10" s="49" t="s">
        <v>96</v>
      </c>
    </row>
    <row r="11" spans="1:3" ht="15.6" x14ac:dyDescent="0.35">
      <c r="A11" s="5" t="s">
        <v>169</v>
      </c>
      <c r="B11" s="81">
        <f>Deductions!E57</f>
        <v>0</v>
      </c>
      <c r="C11" s="49" t="s">
        <v>96</v>
      </c>
    </row>
    <row r="12" spans="1:3" ht="15.6" x14ac:dyDescent="0.35">
      <c r="A12" s="5" t="s">
        <v>170</v>
      </c>
      <c r="B12" s="81">
        <f>Deductions!F57</f>
        <v>0</v>
      </c>
      <c r="C12" s="49" t="s">
        <v>96</v>
      </c>
    </row>
    <row r="13" spans="1:3" ht="15.6" x14ac:dyDescent="0.35">
      <c r="A13" s="5" t="s">
        <v>171</v>
      </c>
      <c r="B13" s="81">
        <f>Deductions!E67</f>
        <v>0</v>
      </c>
      <c r="C13" s="49" t="s">
        <v>96</v>
      </c>
    </row>
    <row r="14" spans="1:3" ht="15.6" x14ac:dyDescent="0.35">
      <c r="A14" s="5" t="s">
        <v>172</v>
      </c>
      <c r="B14" s="81">
        <f>Deductions!F67</f>
        <v>0</v>
      </c>
      <c r="C14" s="49" t="s">
        <v>96</v>
      </c>
    </row>
    <row r="15" spans="1:3" ht="29.4" x14ac:dyDescent="0.35">
      <c r="A15" s="5" t="s">
        <v>143</v>
      </c>
      <c r="B15" s="76">
        <v>0</v>
      </c>
      <c r="C15" s="85" t="s">
        <v>140</v>
      </c>
    </row>
    <row r="16" spans="1:3" x14ac:dyDescent="0.3">
      <c r="B16" s="86"/>
    </row>
    <row r="17" spans="1:5" s="106" customFormat="1" x14ac:dyDescent="0.3">
      <c r="B17" s="107"/>
    </row>
    <row r="19" spans="1:5" ht="21" x14ac:dyDescent="0.4">
      <c r="A19" s="96" t="s">
        <v>11</v>
      </c>
    </row>
    <row r="21" spans="1:5" ht="18" x14ac:dyDescent="0.35">
      <c r="A21" s="51" t="s">
        <v>138</v>
      </c>
    </row>
    <row r="22" spans="1:5" ht="15.6" x14ac:dyDescent="0.35">
      <c r="A22" s="104" t="s">
        <v>185</v>
      </c>
      <c r="B22" s="104"/>
      <c r="C22" s="104"/>
    </row>
    <row r="23" spans="1:5" ht="18" x14ac:dyDescent="0.35">
      <c r="A23" s="51"/>
    </row>
    <row r="24" spans="1:5" x14ac:dyDescent="0.3">
      <c r="A24" s="52" t="s">
        <v>114</v>
      </c>
      <c r="B24" s="83">
        <f>(B6+B7)-B9-B11-B13</f>
        <v>0</v>
      </c>
      <c r="C24" s="53"/>
      <c r="D24" s="53"/>
      <c r="E24" s="53"/>
    </row>
    <row r="27" spans="1:5" ht="18" x14ac:dyDescent="0.35">
      <c r="A27" s="51" t="s">
        <v>98</v>
      </c>
    </row>
    <row r="28" spans="1:5" ht="15.6" x14ac:dyDescent="0.35">
      <c r="A28" s="104" t="s">
        <v>186</v>
      </c>
      <c r="B28" s="104"/>
      <c r="C28" s="104"/>
    </row>
    <row r="29" spans="1:5" ht="18" x14ac:dyDescent="0.35">
      <c r="A29" s="51"/>
    </row>
    <row r="30" spans="1:5" x14ac:dyDescent="0.3">
      <c r="A30" s="52" t="s">
        <v>115</v>
      </c>
      <c r="B30" s="83">
        <f>IF(B8=0,0,B8-B10-B12-B14)</f>
        <v>0</v>
      </c>
      <c r="C30" s="53"/>
      <c r="D30" s="53"/>
      <c r="E30" s="53"/>
    </row>
    <row r="33" spans="1:3" ht="18" x14ac:dyDescent="0.35">
      <c r="A33" s="51" t="s">
        <v>100</v>
      </c>
    </row>
    <row r="34" spans="1:3" ht="15.6" x14ac:dyDescent="0.35">
      <c r="A34" s="101" t="s">
        <v>142</v>
      </c>
      <c r="B34" s="101"/>
      <c r="C34" s="101"/>
    </row>
    <row r="35" spans="1:3" ht="18.600000000000001" thickBot="1" x14ac:dyDescent="0.4">
      <c r="A35" s="51"/>
    </row>
    <row r="36" spans="1:3" ht="15" thickBot="1" x14ac:dyDescent="0.35">
      <c r="A36" s="52" t="s">
        <v>116</v>
      </c>
      <c r="B36" s="88">
        <f>ROUND(B30+B24-B15, 0)</f>
        <v>0</v>
      </c>
      <c r="C36" s="68"/>
    </row>
    <row r="37" spans="1:3" x14ac:dyDescent="0.3">
      <c r="A37" s="60" t="s">
        <v>102</v>
      </c>
    </row>
  </sheetData>
  <mergeCells count="3">
    <mergeCell ref="A22:C22"/>
    <mergeCell ref="A28:C28"/>
    <mergeCell ref="A34:C34"/>
  </mergeCells>
  <conditionalFormatting sqref="B6:B15">
    <cfRule type="cellIs" dxfId="2" priority="1" operator="lessThan">
      <formula>0</formula>
    </cfRule>
  </conditionalFormatting>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7"/>
  <sheetViews>
    <sheetView workbookViewId="0">
      <selection activeCell="D1" sqref="D1"/>
    </sheetView>
  </sheetViews>
  <sheetFormatPr defaultColWidth="9.109375" defaultRowHeight="14.4" x14ac:dyDescent="0.3"/>
  <cols>
    <col min="1" max="1" width="23.5546875" style="50" customWidth="1"/>
    <col min="2" max="2" width="26.6640625" style="50" customWidth="1"/>
    <col min="3" max="3" width="34.33203125" style="50" customWidth="1"/>
    <col min="4" max="4" width="14.5546875" style="50" customWidth="1"/>
    <col min="5" max="5" width="15.6640625" style="50" customWidth="1"/>
    <col min="6" max="16384" width="9.109375" style="50"/>
  </cols>
  <sheetData>
    <row r="1" spans="1:3" ht="31.2" x14ac:dyDescent="0.6">
      <c r="A1" s="54" t="s">
        <v>117</v>
      </c>
    </row>
    <row r="3" spans="1:3" ht="21" x14ac:dyDescent="0.4">
      <c r="A3" s="97" t="s">
        <v>3</v>
      </c>
    </row>
    <row r="4" spans="1:3" ht="21" x14ac:dyDescent="0.4">
      <c r="A4" s="55"/>
    </row>
    <row r="5" spans="1:3" x14ac:dyDescent="0.3">
      <c r="A5" s="47" t="s">
        <v>88</v>
      </c>
      <c r="B5" s="47" t="s">
        <v>89</v>
      </c>
      <c r="C5" s="47" t="s">
        <v>8</v>
      </c>
    </row>
    <row r="6" spans="1:3" ht="15.6" x14ac:dyDescent="0.35">
      <c r="A6" s="49" t="s">
        <v>118</v>
      </c>
      <c r="B6" s="81">
        <f>'TREES CL Approach'!D39</f>
        <v>0</v>
      </c>
      <c r="C6" s="49" t="s">
        <v>91</v>
      </c>
    </row>
    <row r="7" spans="1:3" ht="15.6" x14ac:dyDescent="0.35">
      <c r="A7" s="49" t="s">
        <v>119</v>
      </c>
      <c r="B7" s="81">
        <f>'HFLD Approach'!L59</f>
        <v>0</v>
      </c>
      <c r="C7" s="49" t="s">
        <v>93</v>
      </c>
    </row>
    <row r="8" spans="1:3" ht="15.6" x14ac:dyDescent="0.35">
      <c r="A8" s="49" t="s">
        <v>120</v>
      </c>
      <c r="B8" s="81">
        <f>'Removals Approach'!D35</f>
        <v>0</v>
      </c>
      <c r="C8" s="49" t="s">
        <v>95</v>
      </c>
    </row>
    <row r="9" spans="1:3" ht="15.6" x14ac:dyDescent="0.35">
      <c r="A9" s="49" t="s">
        <v>173</v>
      </c>
      <c r="B9" s="81">
        <f>Deductions!D48</f>
        <v>0</v>
      </c>
      <c r="C9" s="49" t="s">
        <v>96</v>
      </c>
    </row>
    <row r="10" spans="1:3" ht="15.6" x14ac:dyDescent="0.35">
      <c r="A10" s="49" t="s">
        <v>174</v>
      </c>
      <c r="B10" s="81">
        <f>Deductions!E48</f>
        <v>0</v>
      </c>
      <c r="C10" s="49" t="s">
        <v>96</v>
      </c>
    </row>
    <row r="11" spans="1:3" ht="15.6" x14ac:dyDescent="0.35">
      <c r="A11" s="5" t="s">
        <v>175</v>
      </c>
      <c r="B11" s="81">
        <f>Deductions!E58</f>
        <v>0</v>
      </c>
      <c r="C11" s="49" t="s">
        <v>96</v>
      </c>
    </row>
    <row r="12" spans="1:3" ht="15.6" x14ac:dyDescent="0.35">
      <c r="A12" s="5" t="s">
        <v>176</v>
      </c>
      <c r="B12" s="81">
        <f>Deductions!F58</f>
        <v>0</v>
      </c>
      <c r="C12" s="49" t="s">
        <v>96</v>
      </c>
    </row>
    <row r="13" spans="1:3" ht="15.6" x14ac:dyDescent="0.35">
      <c r="A13" s="5" t="s">
        <v>177</v>
      </c>
      <c r="B13" s="81">
        <f>Deductions!E68</f>
        <v>0</v>
      </c>
      <c r="C13" s="49" t="s">
        <v>96</v>
      </c>
    </row>
    <row r="14" spans="1:3" ht="15.6" x14ac:dyDescent="0.35">
      <c r="A14" s="5" t="s">
        <v>178</v>
      </c>
      <c r="B14" s="81">
        <f>Deductions!F68</f>
        <v>0</v>
      </c>
      <c r="C14" s="49" t="s">
        <v>96</v>
      </c>
    </row>
    <row r="15" spans="1:3" ht="29.4" x14ac:dyDescent="0.35">
      <c r="A15" s="5" t="s">
        <v>144</v>
      </c>
      <c r="B15" s="76">
        <v>0</v>
      </c>
      <c r="C15" s="85" t="s">
        <v>140</v>
      </c>
    </row>
    <row r="16" spans="1:3" x14ac:dyDescent="0.3">
      <c r="B16" s="86"/>
    </row>
    <row r="17" spans="1:5" s="106" customFormat="1" x14ac:dyDescent="0.3">
      <c r="B17" s="107"/>
    </row>
    <row r="19" spans="1:5" ht="21" x14ac:dyDescent="0.4">
      <c r="A19" s="96" t="s">
        <v>11</v>
      </c>
    </row>
    <row r="21" spans="1:5" ht="18" x14ac:dyDescent="0.35">
      <c r="A21" s="51" t="s">
        <v>138</v>
      </c>
    </row>
    <row r="22" spans="1:5" ht="15.6" x14ac:dyDescent="0.35">
      <c r="A22" s="104" t="s">
        <v>185</v>
      </c>
      <c r="B22" s="104"/>
      <c r="C22" s="104"/>
    </row>
    <row r="23" spans="1:5" ht="18" x14ac:dyDescent="0.35">
      <c r="A23" s="51"/>
    </row>
    <row r="24" spans="1:5" x14ac:dyDescent="0.3">
      <c r="A24" s="52" t="s">
        <v>121</v>
      </c>
      <c r="B24" s="83">
        <f>(B6+B7)-B9-B11-B13</f>
        <v>0</v>
      </c>
      <c r="C24" s="53"/>
      <c r="D24" s="53"/>
      <c r="E24" s="53"/>
    </row>
    <row r="27" spans="1:5" ht="18" x14ac:dyDescent="0.35">
      <c r="A27" s="51" t="s">
        <v>98</v>
      </c>
    </row>
    <row r="28" spans="1:5" ht="15.6" x14ac:dyDescent="0.35">
      <c r="A28" s="104" t="s">
        <v>186</v>
      </c>
      <c r="B28" s="104"/>
      <c r="C28" s="104"/>
    </row>
    <row r="29" spans="1:5" ht="18" x14ac:dyDescent="0.35">
      <c r="A29" s="51"/>
    </row>
    <row r="30" spans="1:5" x14ac:dyDescent="0.3">
      <c r="A30" s="52" t="s">
        <v>122</v>
      </c>
      <c r="B30" s="82">
        <f>IF(B8=0,0,B8-B10-B12-B14)</f>
        <v>0</v>
      </c>
      <c r="C30" s="53"/>
      <c r="D30" s="53"/>
      <c r="E30" s="53"/>
    </row>
    <row r="33" spans="1:3" ht="18" x14ac:dyDescent="0.35">
      <c r="A33" s="51" t="s">
        <v>100</v>
      </c>
    </row>
    <row r="34" spans="1:3" ht="15.6" x14ac:dyDescent="0.35">
      <c r="A34" s="101" t="s">
        <v>142</v>
      </c>
      <c r="B34" s="101"/>
      <c r="C34" s="101"/>
    </row>
    <row r="35" spans="1:3" ht="18.600000000000001" thickBot="1" x14ac:dyDescent="0.4">
      <c r="A35" s="51"/>
    </row>
    <row r="36" spans="1:3" ht="15" thickBot="1" x14ac:dyDescent="0.35">
      <c r="A36" s="52" t="s">
        <v>123</v>
      </c>
      <c r="B36" s="88">
        <f>ROUND(B30+B24-B15, 0)</f>
        <v>0</v>
      </c>
      <c r="C36" s="68"/>
    </row>
    <row r="37" spans="1:3" x14ac:dyDescent="0.3">
      <c r="A37" s="60" t="s">
        <v>102</v>
      </c>
    </row>
  </sheetData>
  <mergeCells count="3">
    <mergeCell ref="A22:C22"/>
    <mergeCell ref="A28:C28"/>
    <mergeCell ref="A34:C34"/>
  </mergeCells>
  <conditionalFormatting sqref="B6:B15">
    <cfRule type="cellIs" dxfId="1" priority="1" operator="lessThan">
      <formula>0</formula>
    </cfRule>
  </conditionalFormatting>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bd54e9f-ac00-43e1-92ed-67ff343640da" xsi:nil="true"/>
    <lcf76f155ced4ddcb4097134ff3c332f xmlns="05ca19e9-e96e-480a-b85b-e3d66a0fa6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6BF142B387B741B735B897586B7917" ma:contentTypeVersion="5557" ma:contentTypeDescription="Create a new document." ma:contentTypeScope="" ma:versionID="bf975022616e32e0a67fb761afc91b3b">
  <xsd:schema xmlns:xsd="http://www.w3.org/2001/XMLSchema" xmlns:xs="http://www.w3.org/2001/XMLSchema" xmlns:p="http://schemas.microsoft.com/office/2006/metadata/properties" xmlns:ns2="57536742-d7eb-4eb0-8cdb-d69a6240b5bc" xmlns:ns3="05ca19e9-e96e-480a-b85b-e3d66a0fa6bf" xmlns:ns4="e42c8a2f-dd3e-41c1-bb92-09c27bffbaa7" xmlns:ns5="abd54e9f-ac00-43e1-92ed-67ff343640da" targetNamespace="http://schemas.microsoft.com/office/2006/metadata/properties" ma:root="true" ma:fieldsID="d6faac1ba98ba55f0b520d68715c1f90" ns2:_="" ns3:_="" ns4:_="" ns5:_="">
    <xsd:import namespace="57536742-d7eb-4eb0-8cdb-d69a6240b5bc"/>
    <xsd:import namespace="05ca19e9-e96e-480a-b85b-e3d66a0fa6bf"/>
    <xsd:import namespace="e42c8a2f-dd3e-41c1-bb92-09c27bffbaa7"/>
    <xsd:import namespace="abd54e9f-ac00-43e1-92ed-67ff343640d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3:lcf76f155ced4ddcb4097134ff3c332f" minOccurs="0"/>
                <xsd:element ref="ns5: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536742-d7eb-4eb0-8cdb-d69a6240b5bc"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5ca19e9-e96e-480a-b85b-e3d66a0fa6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71c2b29-a11c-43ed-8b00-f264793a87cb" ma:termSetId="09814cd3-568e-fe90-9814-8d621ff8fb84" ma:anchorId="fba54fb3-c3e1-fe81-a776-ca4b69148c4d" ma:open="true" ma:isKeyword="false">
      <xsd:complexType>
        <xsd:sequence>
          <xsd:element ref="pc:Terms" minOccurs="0" maxOccurs="1"/>
        </xsd:sequence>
      </xsd:complexType>
    </xsd:element>
    <xsd:element name="MediaLengthInSeconds" ma:index="26" nillable="true" ma:displayName="MediaLengthInSeconds" ma:hidden="true" ma:internalName="MediaLengthInSeconds" ma:readOnly="true">
      <xsd:simpleType>
        <xsd:restriction base="dms:Unknown"/>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c8a2f-dd3e-41c1-bb92-09c27bffbaa7" elementFormDefault="qualified">
    <xsd:import namespace="http://schemas.microsoft.com/office/2006/documentManagement/types"/>
    <xsd:import namespace="http://schemas.microsoft.com/office/infopath/2007/PartnerControls"/>
    <xsd:element name="SharedWithUsers" ma:index="2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d54e9f-ac00-43e1-92ed-67ff343640da"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3d95a9d-c394-4146-a844-2453be9b8793}" ma:internalName="TaxCatchAll" ma:showField="CatchAllData" ma:web="57536742-d7eb-4eb0-8cdb-d69a6240b5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6281D604-8279-4162-B161-32049143B5B1}">
  <ds:schemaRefs>
    <ds:schemaRef ds:uri="http://schemas.microsoft.com/sharepoint/v3/contenttype/forms"/>
  </ds:schemaRefs>
</ds:datastoreItem>
</file>

<file path=customXml/itemProps2.xml><?xml version="1.0" encoding="utf-8"?>
<ds:datastoreItem xmlns:ds="http://schemas.openxmlformats.org/officeDocument/2006/customXml" ds:itemID="{8C443E1E-F920-403B-9DBB-615C3BEE3AF3}">
  <ds:schemaRefs>
    <ds:schemaRef ds:uri="http://schemas.microsoft.com/office/2006/metadata/properties"/>
    <ds:schemaRef ds:uri="http://schemas.microsoft.com/office/infopath/2007/PartnerControls"/>
    <ds:schemaRef ds:uri="abd54e9f-ac00-43e1-92ed-67ff343640da"/>
    <ds:schemaRef ds:uri="05ca19e9-e96e-480a-b85b-e3d66a0fa6bf"/>
  </ds:schemaRefs>
</ds:datastoreItem>
</file>

<file path=customXml/itemProps3.xml><?xml version="1.0" encoding="utf-8"?>
<ds:datastoreItem xmlns:ds="http://schemas.openxmlformats.org/officeDocument/2006/customXml" ds:itemID="{6D7EC9F2-51AB-4E97-9BC2-E5BF38ED9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536742-d7eb-4eb0-8cdb-d69a6240b5bc"/>
    <ds:schemaRef ds:uri="05ca19e9-e96e-480a-b85b-e3d66a0fa6bf"/>
    <ds:schemaRef ds:uri="e42c8a2f-dd3e-41c1-bb92-09c27bffbaa7"/>
    <ds:schemaRef ds:uri="abd54e9f-ac00-43e1-92ed-67ff343640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FA27668-DEE1-4565-A2CC-970E71A8437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Introduction</vt:lpstr>
      <vt:lpstr>TREES CL Approach</vt:lpstr>
      <vt:lpstr>HFLD Approach</vt:lpstr>
      <vt:lpstr>Removals Approach</vt:lpstr>
      <vt:lpstr>Deductions</vt:lpstr>
      <vt:lpstr>Total TREES Credits CP Yr 1</vt:lpstr>
      <vt:lpstr>Total TREES Credits CP Yr 2</vt:lpstr>
      <vt:lpstr>Total TREES Credits CP Yr 3</vt:lpstr>
      <vt:lpstr>Total TREES Credits CP Yr 4</vt:lpstr>
      <vt:lpstr>Total TREES Credits CP Yr 5</vt:lpstr>
      <vt:lpstr>'HFLD Approach'!_ftn1</vt:lpstr>
      <vt:lpstr>'HFLD Approach'!_ftnref1</vt:lpstr>
      <vt:lpstr>'HFLD Approach'!_Toc78992861</vt:lpstr>
      <vt:lpstr>'HFLD Approach'!_Toc79072289</vt:lpstr>
      <vt:lpstr>'HFLD Approach'!_Toc79072290</vt:lpstr>
      <vt:lpstr>'HFLD Approach'!_Toc79072291</vt:lpstr>
      <vt:lpstr>'HFLD Approach'!_Toc79072292</vt:lpstr>
      <vt:lpstr>'HFLD Approach'!_Toc79072293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Magerkurth</dc:creator>
  <cp:keywords/>
  <dc:description/>
  <cp:lastModifiedBy>Paltseva, Julia</cp:lastModifiedBy>
  <cp:revision/>
  <dcterms:created xsi:type="dcterms:W3CDTF">2021-08-26T16:35:16Z</dcterms:created>
  <dcterms:modified xsi:type="dcterms:W3CDTF">2024-01-03T20:11:42Z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bd367d-9e3b-49e5-aa9a-caafdafee3aa_Enabled">
    <vt:lpwstr>true</vt:lpwstr>
  </property>
  <property fmtid="{D5CDD505-2E9C-101B-9397-08002B2CF9AE}" pid="3" name="MSIP_Label_65bd367d-9e3b-49e5-aa9a-caafdafee3aa_SetDate">
    <vt:lpwstr>2021-08-26T16:35:17Z</vt:lpwstr>
  </property>
  <property fmtid="{D5CDD505-2E9C-101B-9397-08002B2CF9AE}" pid="4" name="MSIP_Label_65bd367d-9e3b-49e5-aa9a-caafdafee3aa_Method">
    <vt:lpwstr>Standard</vt:lpwstr>
  </property>
  <property fmtid="{D5CDD505-2E9C-101B-9397-08002B2CF9AE}" pid="5" name="MSIP_Label_65bd367d-9e3b-49e5-aa9a-caafdafee3aa_Name">
    <vt:lpwstr>65bd367d-9e3b-49e5-aa9a-caafdafee3aa</vt:lpwstr>
  </property>
  <property fmtid="{D5CDD505-2E9C-101B-9397-08002B2CF9AE}" pid="6" name="MSIP_Label_65bd367d-9e3b-49e5-aa9a-caafdafee3aa_SiteId">
    <vt:lpwstr>9be3e276-28d8-4cd8-8f84-02cf1911da9c</vt:lpwstr>
  </property>
  <property fmtid="{D5CDD505-2E9C-101B-9397-08002B2CF9AE}" pid="7" name="MSIP_Label_65bd367d-9e3b-49e5-aa9a-caafdafee3aa_ActionId">
    <vt:lpwstr>bfc69bb3-0775-489f-bd75-738190424768</vt:lpwstr>
  </property>
  <property fmtid="{D5CDD505-2E9C-101B-9397-08002B2CF9AE}" pid="8" name="MSIP_Label_65bd367d-9e3b-49e5-aa9a-caafdafee3aa_ContentBits">
    <vt:lpwstr>0</vt:lpwstr>
  </property>
  <property fmtid="{D5CDD505-2E9C-101B-9397-08002B2CF9AE}" pid="9" name="ContentTypeId">
    <vt:lpwstr>0x010100296BF142B387B741B735B897586B7917</vt:lpwstr>
  </property>
  <property fmtid="{D5CDD505-2E9C-101B-9397-08002B2CF9AE}" pid="10" name="MediaServiceImageTags">
    <vt:lpwstr/>
  </property>
</Properties>
</file>